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8_{77DC6F77-F634-48E8-A964-70F6845884BE}" xr6:coauthVersionLast="47" xr6:coauthVersionMax="47" xr10:uidLastSave="{00000000-0000-0000-0000-000000000000}"/>
  <workbookProtection workbookAlgorithmName="SHA-512" workbookHashValue="GmGGk1EPvjVM92kbBGJfQKAexkiePUVHZbFpGmgn1NbMbOmL8SCQmrvqg43BHjE3wwUqRWNS5rZeh360vgbxQA==" workbookSaltValue="JgS0808hHBf3HCTR7Ea3sw==" workbookSpinCount="100000" lockStructure="1"/>
  <bookViews>
    <workbookView xWindow="-120" yWindow="-120" windowWidth="20730" windowHeight="11760" xr2:uid="{18133AFA-90F5-43C1-AAD5-11B741745F2B}"/>
  </bookViews>
  <sheets>
    <sheet name="入力票1(要望調査）" sheetId="1" r:id="rId1"/>
    <sheet name="入力票2（ポイント）" sheetId="4" r:id="rId2"/>
    <sheet name="DB" sheetId="5" r:id="rId3"/>
    <sheet name="（個人情報等の同意）" sheetId="6" r:id="rId4"/>
    <sheet name="code" sheetId="2" state="hidden" r:id="rId5"/>
  </sheets>
  <externalReferences>
    <externalReference r:id="rId6"/>
  </externalReferences>
  <definedNames>
    <definedName name="_xlnm.Print_Area" localSheetId="3">'（個人情報等の同意）'!$A$1:$F$29</definedName>
    <definedName name="_xlnm.Print_Area" localSheetId="1">'入力票2（ポイント）'!$A$2:$F$38</definedName>
    <definedName name="管轄局">[1]Sheet1!$B$3:$B$11</definedName>
    <definedName name="政策目的">[1]Sheet1!$G$3:$G$5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1" l="1"/>
  <c r="E6" i="6" l="1"/>
  <c r="E5" i="6"/>
  <c r="E4" i="6"/>
  <c r="G84" i="1"/>
  <c r="G83" i="1"/>
  <c r="G82" i="1"/>
  <c r="G81" i="1"/>
  <c r="G80" i="1"/>
  <c r="G79" i="1"/>
  <c r="G78" i="1"/>
  <c r="G77" i="1"/>
  <c r="G76" i="1"/>
  <c r="G75" i="1"/>
  <c r="D35" i="1"/>
  <c r="F72" i="1"/>
  <c r="L84" i="1"/>
  <c r="L83" i="1"/>
  <c r="L82" i="1"/>
  <c r="L81" i="1"/>
  <c r="L80" i="1"/>
  <c r="L79" i="1"/>
  <c r="L78" i="1"/>
  <c r="K84" i="1"/>
  <c r="K83" i="1"/>
  <c r="K82" i="1"/>
  <c r="K81" i="1"/>
  <c r="K80" i="1"/>
  <c r="K79" i="1"/>
  <c r="K78" i="1"/>
  <c r="K77" i="1"/>
  <c r="K76" i="1"/>
  <c r="K75" i="1"/>
  <c r="C68" i="1" l="1"/>
  <c r="E49" i="1"/>
  <c r="F31" i="4"/>
  <c r="F30" i="4"/>
  <c r="F29" i="4"/>
  <c r="F24" i="4"/>
  <c r="F23" i="4"/>
  <c r="F22" i="4"/>
  <c r="F21" i="4"/>
  <c r="F20" i="4"/>
  <c r="F25" i="4"/>
  <c r="F19" i="4"/>
  <c r="I98" i="1"/>
  <c r="I97" i="1"/>
  <c r="I96" i="1"/>
  <c r="I95" i="1"/>
  <c r="I94" i="1"/>
  <c r="I93" i="1"/>
  <c r="I92" i="1"/>
  <c r="I91" i="1"/>
  <c r="I90" i="1"/>
  <c r="I89" i="1"/>
  <c r="AS3" i="5" l="1" a="1"/>
  <c r="AS3" i="5" s="1"/>
  <c r="R3" i="5"/>
  <c r="P3" i="5"/>
  <c r="E40" i="1"/>
  <c r="E37" i="1"/>
  <c r="E7" i="4"/>
  <c r="E28" i="1"/>
  <c r="AD3" i="5"/>
  <c r="CQ3" i="5" l="1"/>
  <c r="E12" i="1"/>
  <c r="AI3" i="5"/>
  <c r="AP3" i="5"/>
  <c r="AO3" i="5"/>
  <c r="AM3" i="5"/>
  <c r="AL3" i="5"/>
  <c r="AJ3" i="5"/>
  <c r="D60" i="1"/>
  <c r="D57" i="1"/>
  <c r="D54" i="1"/>
  <c r="D7" i="4"/>
  <c r="IH3" i="5"/>
  <c r="F22" i="1"/>
  <c r="E9" i="4" l="1"/>
  <c r="G13" i="4"/>
  <c r="E10" i="4"/>
  <c r="D10" i="4"/>
  <c r="D9" i="4"/>
  <c r="D11" i="4"/>
  <c r="D12" i="4"/>
  <c r="D14" i="4"/>
  <c r="D13" i="4"/>
  <c r="GN3" i="5"/>
  <c r="FW3" i="5"/>
  <c r="FF3" i="5"/>
  <c r="EO3" i="5"/>
  <c r="DX3" i="5"/>
  <c r="BZ3" i="5"/>
  <c r="HE3" i="5"/>
  <c r="K4" i="2"/>
  <c r="L76" i="1" l="1"/>
  <c r="L77" i="1"/>
  <c r="CN3" i="5"/>
  <c r="K85" i="1"/>
  <c r="HS3" i="5" s="1"/>
  <c r="BQ3" i="5"/>
  <c r="HM3" i="5"/>
  <c r="HK3" i="5"/>
  <c r="HJ3" i="5"/>
  <c r="HI3" i="5"/>
  <c r="HH3" i="5"/>
  <c r="HG3" i="5"/>
  <c r="HF3" i="5"/>
  <c r="HD3" i="5"/>
  <c r="HC3" i="5"/>
  <c r="HB3" i="5"/>
  <c r="GZ3" i="5"/>
  <c r="GY3" i="5"/>
  <c r="GX3" i="5"/>
  <c r="GW3" i="5"/>
  <c r="GV3" i="5"/>
  <c r="GT3" i="5"/>
  <c r="GS3" i="5"/>
  <c r="GR3" i="5"/>
  <c r="GQ3" i="5"/>
  <c r="GP3" i="5"/>
  <c r="GO3" i="5"/>
  <c r="GM3" i="5"/>
  <c r="GL3" i="5"/>
  <c r="GK3" i="5"/>
  <c r="GI3" i="5"/>
  <c r="GH3" i="5"/>
  <c r="GG3" i="5"/>
  <c r="GF3" i="5"/>
  <c r="GE3" i="5"/>
  <c r="GC3" i="5"/>
  <c r="GB3" i="5"/>
  <c r="GA3" i="5"/>
  <c r="FZ3" i="5"/>
  <c r="FY3" i="5"/>
  <c r="FX3" i="5"/>
  <c r="FV3" i="5"/>
  <c r="FU3" i="5"/>
  <c r="FT3" i="5"/>
  <c r="FR3" i="5"/>
  <c r="FQ3" i="5"/>
  <c r="FP3" i="5"/>
  <c r="FO3" i="5"/>
  <c r="FN3" i="5"/>
  <c r="FL3" i="5"/>
  <c r="FK3" i="5"/>
  <c r="FJ3" i="5"/>
  <c r="FI3" i="5"/>
  <c r="FH3" i="5"/>
  <c r="FG3" i="5"/>
  <c r="FE3" i="5"/>
  <c r="FD3" i="5"/>
  <c r="FC3" i="5"/>
  <c r="FA3" i="5"/>
  <c r="EZ3" i="5"/>
  <c r="EY3" i="5"/>
  <c r="EX3" i="5"/>
  <c r="EW3" i="5"/>
  <c r="EU3" i="5"/>
  <c r="ET3" i="5"/>
  <c r="ES3" i="5"/>
  <c r="ER3" i="5"/>
  <c r="EQ3" i="5"/>
  <c r="EP3" i="5"/>
  <c r="EN3" i="5"/>
  <c r="EM3" i="5"/>
  <c r="EL3" i="5"/>
  <c r="EJ3" i="5"/>
  <c r="EI3" i="5"/>
  <c r="EH3" i="5"/>
  <c r="EG3" i="5"/>
  <c r="EF3" i="5"/>
  <c r="ED3" i="5"/>
  <c r="EC3" i="5"/>
  <c r="EB3" i="5"/>
  <c r="EA3" i="5"/>
  <c r="DZ3" i="5"/>
  <c r="DY3" i="5"/>
  <c r="DW3" i="5"/>
  <c r="DV3" i="5"/>
  <c r="DU3" i="5"/>
  <c r="DS3" i="5"/>
  <c r="DR3" i="5"/>
  <c r="DQ3" i="5"/>
  <c r="DP3" i="5"/>
  <c r="DO3" i="5"/>
  <c r="DI3" i="5"/>
  <c r="DJ3" i="5"/>
  <c r="DK3" i="5"/>
  <c r="DL3" i="5"/>
  <c r="DM3" i="5"/>
  <c r="DH3" i="5"/>
  <c r="DA3" i="5"/>
  <c r="DB3" i="5"/>
  <c r="DC3" i="5"/>
  <c r="DE3" i="5"/>
  <c r="DF3" i="5"/>
  <c r="DG3" i="5"/>
  <c r="CZ3" i="5"/>
  <c r="CY3" i="5"/>
  <c r="CS3" i="5"/>
  <c r="CT3" i="5"/>
  <c r="CU3" i="5"/>
  <c r="CV3" i="5"/>
  <c r="CW3" i="5"/>
  <c r="CR3" i="5"/>
  <c r="CJ3" i="5"/>
  <c r="CK3" i="5"/>
  <c r="CL3" i="5"/>
  <c r="CO3" i="5"/>
  <c r="CP3" i="5"/>
  <c r="CI3" i="5"/>
  <c r="CH3" i="5"/>
  <c r="CB3" i="5"/>
  <c r="CC3" i="5"/>
  <c r="CD3" i="5"/>
  <c r="CE3" i="5"/>
  <c r="CF3" i="5"/>
  <c r="CA3" i="5"/>
  <c r="BS3" i="5"/>
  <c r="BT3" i="5"/>
  <c r="BU3" i="5"/>
  <c r="BW3" i="5"/>
  <c r="BX3" i="5"/>
  <c r="BY3" i="5"/>
  <c r="BR3" i="5"/>
  <c r="BK3" i="5"/>
  <c r="BL3" i="5"/>
  <c r="BM3" i="5"/>
  <c r="BN3" i="5"/>
  <c r="BO3" i="5"/>
  <c r="BJ3" i="5"/>
  <c r="BB3" i="5"/>
  <c r="BC3" i="5"/>
  <c r="BD3" i="5"/>
  <c r="BG3" i="5"/>
  <c r="BH3" i="5"/>
  <c r="BA3" i="5"/>
  <c r="AK3" i="5"/>
  <c r="AN3" i="5"/>
  <c r="AH3" i="5"/>
  <c r="AG3" i="5"/>
  <c r="AA3" i="5"/>
  <c r="Z3" i="5"/>
  <c r="Y3" i="5"/>
  <c r="W3" i="5"/>
  <c r="U3" i="5"/>
  <c r="T3" i="5"/>
  <c r="S3" i="5"/>
  <c r="Q3" i="5"/>
  <c r="O3" i="5"/>
  <c r="N3" i="5"/>
  <c r="M3" i="5"/>
  <c r="L3" i="5"/>
  <c r="K3" i="5"/>
  <c r="I3" i="5"/>
  <c r="H3" i="5"/>
  <c r="G3" i="5"/>
  <c r="F3" i="5"/>
  <c r="E3" i="5"/>
  <c r="D3" i="5"/>
  <c r="C3" i="5"/>
  <c r="B3" i="5"/>
  <c r="BP3" i="5" l="1"/>
  <c r="CG3" i="5"/>
  <c r="CX3" i="5"/>
  <c r="CM3" i="5"/>
  <c r="DN3" i="5"/>
  <c r="EV3" i="5"/>
  <c r="GD3" i="5"/>
  <c r="GU3" i="5"/>
  <c r="HL3" i="5"/>
  <c r="EE3" i="5"/>
  <c r="FM3" i="5"/>
  <c r="O4" i="2"/>
  <c r="O3" i="2"/>
  <c r="O2" i="2"/>
  <c r="I85" i="1"/>
  <c r="HQ3" i="5" s="1"/>
  <c r="J85" i="1"/>
  <c r="HR3" i="5" s="1"/>
  <c r="F85" i="1"/>
  <c r="HN3" i="5" s="1"/>
  <c r="II3" i="5"/>
  <c r="IJ3" i="5"/>
  <c r="IK3" i="5"/>
  <c r="IE3" i="5"/>
  <c r="IF3" i="5"/>
  <c r="IG3" i="5"/>
  <c r="IC3" i="5"/>
  <c r="ID3" i="5"/>
  <c r="IB3" i="5"/>
  <c r="AB3" i="2"/>
  <c r="AB4" i="2"/>
  <c r="AB5" i="2"/>
  <c r="AB6" i="2"/>
  <c r="AB7" i="2"/>
  <c r="AB8" i="2"/>
  <c r="AB9" i="2"/>
  <c r="AB10" i="2"/>
  <c r="AB11" i="2"/>
  <c r="AB12" i="2"/>
  <c r="AB13" i="2"/>
  <c r="AB14" i="2"/>
  <c r="AB15" i="2"/>
  <c r="AB16" i="2"/>
  <c r="AB17" i="2"/>
  <c r="AB18" i="2"/>
  <c r="AB19" i="2"/>
  <c r="AB20" i="2"/>
  <c r="AB2" i="2"/>
  <c r="W4" i="2"/>
  <c r="W5" i="2"/>
  <c r="W6" i="2"/>
  <c r="W7" i="2"/>
  <c r="W8" i="2"/>
  <c r="W3" i="2"/>
  <c r="S11" i="2"/>
  <c r="S12" i="2"/>
  <c r="S13" i="2"/>
  <c r="S14" i="2"/>
  <c r="S15" i="2"/>
  <c r="S16" i="2"/>
  <c r="S17" i="2"/>
  <c r="S18" i="2"/>
  <c r="S19" i="2"/>
  <c r="S20" i="2"/>
  <c r="S21" i="2"/>
  <c r="S22" i="2"/>
  <c r="S23" i="2"/>
  <c r="S24" i="2"/>
  <c r="S25" i="2"/>
  <c r="S26" i="2"/>
  <c r="S27" i="2"/>
  <c r="S28" i="2"/>
  <c r="S29" i="2"/>
  <c r="S30" i="2"/>
  <c r="S31" i="2"/>
  <c r="S32" i="2"/>
  <c r="S33" i="2"/>
  <c r="S34" i="2"/>
  <c r="S4" i="2"/>
  <c r="S5" i="2"/>
  <c r="S6" i="2"/>
  <c r="S7" i="2"/>
  <c r="S8" i="2"/>
  <c r="S9" i="2"/>
  <c r="S10" i="2"/>
  <c r="S3" i="2"/>
  <c r="V3" i="5"/>
  <c r="K3" i="2"/>
  <c r="K2" i="2"/>
  <c r="G2" i="2"/>
  <c r="G3" i="2"/>
  <c r="G4" i="2"/>
  <c r="G5" i="2"/>
  <c r="G6" i="2"/>
  <c r="G7" i="2"/>
  <c r="G8" i="2"/>
  <c r="G9" i="2"/>
  <c r="G10" i="2"/>
  <c r="G11" i="2"/>
  <c r="G12" i="2"/>
  <c r="G13" i="2"/>
  <c r="G14" i="2"/>
  <c r="G1" i="2"/>
  <c r="D4" i="2"/>
  <c r="D5" i="2"/>
  <c r="D6" i="2"/>
  <c r="D7" i="2"/>
  <c r="D3" i="2"/>
  <c r="F10" i="4" l="1" a="1"/>
  <c r="F10" i="4" s="1"/>
  <c r="HV3" i="5" s="1"/>
  <c r="A75" i="1"/>
  <c r="A76" i="1" s="1"/>
  <c r="A77" i="1" s="1"/>
  <c r="A78" i="1" s="1"/>
  <c r="A79" i="1" s="1"/>
  <c r="A80" i="1" s="1"/>
  <c r="A81" i="1" s="1"/>
  <c r="A82" i="1" s="1"/>
  <c r="A83" i="1" s="1"/>
  <c r="A84" i="1" s="1"/>
  <c r="A89" i="1" s="1"/>
  <c r="A90" i="1" s="1"/>
  <c r="A91" i="1" s="1"/>
  <c r="A92" i="1" s="1"/>
  <c r="A93" i="1" s="1"/>
  <c r="A94" i="1" s="1"/>
  <c r="A95" i="1" s="1"/>
  <c r="A96" i="1" s="1"/>
  <c r="A97" i="1" s="1"/>
  <c r="A98" i="1" s="1"/>
  <c r="J10" i="4"/>
  <c r="J9" i="4"/>
  <c r="J11" i="4"/>
  <c r="FS3" i="5"/>
  <c r="FB3" i="5"/>
  <c r="EK3" i="5"/>
  <c r="DT3" i="5"/>
  <c r="DD3" i="5"/>
  <c r="D41" i="1"/>
  <c r="D46" i="1" s="1"/>
  <c r="J3" i="5"/>
  <c r="HA3" i="5"/>
  <c r="GJ3" i="5"/>
  <c r="BV3" i="5"/>
  <c r="F32" i="4"/>
  <c r="IL3" i="5" s="1"/>
  <c r="D52" i="1"/>
  <c r="D63" i="1" s="1"/>
  <c r="F9" i="4" l="1"/>
  <c r="HU3" i="5" s="1"/>
  <c r="E14" i="4"/>
  <c r="AQ3" i="5"/>
  <c r="AC3" i="5"/>
  <c r="E12" i="4"/>
  <c r="D51" i="1"/>
  <c r="AF3" i="5"/>
  <c r="D45" i="1"/>
  <c r="X3" i="5"/>
  <c r="F12" i="4" l="1"/>
  <c r="HX3" i="5" s="1"/>
  <c r="F14" i="4"/>
  <c r="HZ3" i="5" s="1"/>
  <c r="AB3" i="5"/>
  <c r="E11" i="4"/>
  <c r="F11" i="4" s="1"/>
  <c r="HW3" i="5" s="1"/>
  <c r="D64" i="1"/>
  <c r="AE3" i="5"/>
  <c r="AR3" i="5" l="1"/>
  <c r="E13" i="4"/>
  <c r="F13" i="4" s="1"/>
  <c r="F15" i="4" l="1"/>
  <c r="IA3" i="5" l="1"/>
  <c r="G15" i="4"/>
  <c r="HY3" i="5"/>
  <c r="F34" i="4"/>
  <c r="IM3" i="5" s="1"/>
  <c r="H85" i="1"/>
  <c r="HP3" i="5" s="1"/>
  <c r="BF3" i="5"/>
  <c r="L75" i="1"/>
  <c r="L85" i="1" l="1"/>
  <c r="HT3" i="5" s="1"/>
  <c r="BI3" i="5"/>
  <c r="BE3" i="5"/>
  <c r="G85" i="1"/>
  <c r="HO3" i="5" l="1"/>
  <c r="G86"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<sst xmlns="http://schemas.openxmlformats.org/spreadsheetml/2006/main" count="524" uniqueCount="298">
  <si>
    <t>地域農業構造転換支援計画個別経営体調書</t>
    <rPh sb="0" eb="2">
      <t>チイキ</t>
    </rPh>
    <rPh sb="2" eb="4">
      <t>ノウギョウ</t>
    </rPh>
    <rPh sb="4" eb="6">
      <t>コウゾウ</t>
    </rPh>
    <rPh sb="6" eb="8">
      <t>テンカン</t>
    </rPh>
    <rPh sb="8" eb="10">
      <t>シエン</t>
    </rPh>
    <rPh sb="10" eb="12">
      <t>ケイカク</t>
    </rPh>
    <rPh sb="12" eb="17">
      <t>コベツケイエイタイ</t>
    </rPh>
    <rPh sb="17" eb="19">
      <t>チョウショ</t>
    </rPh>
    <phoneticPr fontId="1"/>
  </si>
  <si>
    <t>１　助成対象者に関する情報</t>
    <rPh sb="2" eb="7">
      <t>ジョセイタイショウシャ</t>
    </rPh>
    <rPh sb="8" eb="9">
      <t>カン</t>
    </rPh>
    <rPh sb="11" eb="13">
      <t>ジョウホウ</t>
    </rPh>
    <phoneticPr fontId="1"/>
  </si>
  <si>
    <t>氏名（助成対象者）</t>
    <rPh sb="0" eb="2">
      <t>シメイ</t>
    </rPh>
    <rPh sb="3" eb="8">
      <t>ジョセイタイショウシャ</t>
    </rPh>
    <phoneticPr fontId="1"/>
  </si>
  <si>
    <t>住所</t>
    <rPh sb="0" eb="2">
      <t>ジュウショ</t>
    </rPh>
    <phoneticPr fontId="1"/>
  </si>
  <si>
    <t>代表者名（法人等の場合に記載）</t>
    <rPh sb="0" eb="4">
      <t>ダイヒョウシャメイ</t>
    </rPh>
    <rPh sb="5" eb="8">
      <t>ホウジントウ</t>
    </rPh>
    <rPh sb="9" eb="11">
      <t>バアイ</t>
    </rPh>
    <rPh sb="12" eb="14">
      <t>キサイ</t>
    </rPh>
    <phoneticPr fontId="1"/>
  </si>
  <si>
    <t>地域計画の目標地図に位置付けられた者の区分</t>
    <rPh sb="0" eb="4">
      <t>チイキケイカク</t>
    </rPh>
    <rPh sb="5" eb="9">
      <t>モクヒョウチズ</t>
    </rPh>
    <rPh sb="10" eb="13">
      <t>イチヅ</t>
    </rPh>
    <rPh sb="17" eb="18">
      <t>シャ</t>
    </rPh>
    <rPh sb="19" eb="21">
      <t>クブン</t>
    </rPh>
    <phoneticPr fontId="1"/>
  </si>
  <si>
    <t>4 市町村基本構想に示す目標水準を達成している農業者</t>
  </si>
  <si>
    <t>リストから選択してください</t>
    <rPh sb="5" eb="7">
      <t>センタク</t>
    </rPh>
    <phoneticPr fontId="1"/>
  </si>
  <si>
    <t>営農類型区分</t>
    <rPh sb="0" eb="6">
      <t>エイノウルイケイクブン</t>
    </rPh>
    <phoneticPr fontId="1"/>
  </si>
  <si>
    <t>法人・法人以外の別</t>
    <rPh sb="0" eb="2">
      <t>ホウジン</t>
    </rPh>
    <rPh sb="3" eb="5">
      <t>ホウジン</t>
    </rPh>
    <rPh sb="5" eb="7">
      <t>イガイ</t>
    </rPh>
    <rPh sb="8" eb="9">
      <t>ベツ</t>
    </rPh>
    <phoneticPr fontId="1"/>
  </si>
  <si>
    <t>国費上限</t>
    <rPh sb="0" eb="4">
      <t>コクヒジョウゲン</t>
    </rPh>
    <phoneticPr fontId="1"/>
  </si>
  <si>
    <t>課税情報（消費税）
（リースの場合は記載不用）</t>
    <rPh sb="0" eb="4">
      <t>カゼイジョウホウ</t>
    </rPh>
    <rPh sb="5" eb="8">
      <t>ショウヒゼイ</t>
    </rPh>
    <rPh sb="15" eb="17">
      <t>バアイ</t>
    </rPh>
    <rPh sb="18" eb="20">
      <t>キサイ</t>
    </rPh>
    <rPh sb="20" eb="22">
      <t>フヨウ</t>
    </rPh>
    <phoneticPr fontId="1"/>
  </si>
  <si>
    <t>1 課税事業者（簡易課税事業者除く）</t>
  </si>
  <si>
    <t>経営面積（現状） (ha)</t>
    <rPh sb="0" eb="4">
      <t>ケイエイメンセキ</t>
    </rPh>
    <rPh sb="5" eb="7">
      <t>ゲンジョウ</t>
    </rPh>
    <phoneticPr fontId="1"/>
  </si>
  <si>
    <t>全体の経営面積を記入してください。</t>
    <rPh sb="0" eb="2">
      <t>ゼンタイ</t>
    </rPh>
    <rPh sb="3" eb="7">
      <t>ケイエイメンセキ</t>
    </rPh>
    <rPh sb="8" eb="10">
      <t>キニュウ</t>
    </rPh>
    <phoneticPr fontId="1"/>
  </si>
  <si>
    <t>付加価値額　（円）
=収入総額－費用総額＋人件費</t>
    <rPh sb="0" eb="5">
      <t>フカカチガク</t>
    </rPh>
    <rPh sb="7" eb="8">
      <t>エン</t>
    </rPh>
    <rPh sb="11" eb="15">
      <t>シュウニュウソウガク</t>
    </rPh>
    <rPh sb="16" eb="20">
      <t>ヒヨウソウガク</t>
    </rPh>
    <rPh sb="21" eb="24">
      <t>ジンケンヒ</t>
    </rPh>
    <phoneticPr fontId="1"/>
  </si>
  <si>
    <t>農業・農業関連事業以外の事業の分は含めないでください（補助金収入は含む）。</t>
    <rPh sb="0" eb="2">
      <t>ノウギョウ</t>
    </rPh>
    <rPh sb="3" eb="9">
      <t>ノウギョウカンレンジギョウ</t>
    </rPh>
    <rPh sb="9" eb="11">
      <t>イガイ</t>
    </rPh>
    <rPh sb="12" eb="14">
      <t>ジギョウ</t>
    </rPh>
    <rPh sb="15" eb="16">
      <t>ブン</t>
    </rPh>
    <rPh sb="17" eb="18">
      <t>フク</t>
    </rPh>
    <rPh sb="27" eb="30">
      <t>ホジョキン</t>
    </rPh>
    <rPh sb="30" eb="32">
      <t>シュウニュウ</t>
    </rPh>
    <rPh sb="33" eb="34">
      <t>フク</t>
    </rPh>
    <phoneticPr fontId="1"/>
  </si>
  <si>
    <t>収入総額　（円）</t>
    <rPh sb="0" eb="4">
      <t>シュウニュウソウガク</t>
    </rPh>
    <rPh sb="6" eb="7">
      <t>エン</t>
    </rPh>
    <phoneticPr fontId="1"/>
  </si>
  <si>
    <t>同上</t>
    <rPh sb="0" eb="2">
      <t>ドウジョウ</t>
    </rPh>
    <phoneticPr fontId="1"/>
  </si>
  <si>
    <t>費用総額　（円）</t>
    <rPh sb="0" eb="4">
      <t>ヒヨウソウガク</t>
    </rPh>
    <rPh sb="6" eb="7">
      <t>エン</t>
    </rPh>
    <phoneticPr fontId="1"/>
  </si>
  <si>
    <t>費用総額のうち人件費　（円）</t>
    <rPh sb="0" eb="4">
      <t>ヒヨウソウガク</t>
    </rPh>
    <rPh sb="7" eb="10">
      <t>ジンケンヒ</t>
    </rPh>
    <rPh sb="12" eb="13">
      <t>エン</t>
    </rPh>
    <phoneticPr fontId="1"/>
  </si>
  <si>
    <t>２　成果目標に関する情報</t>
    <rPh sb="2" eb="6">
      <t>セイカモクヒョウ</t>
    </rPh>
    <rPh sb="7" eb="8">
      <t>カン</t>
    </rPh>
    <rPh sb="10" eb="12">
      <t>ジョウホウ</t>
    </rPh>
    <phoneticPr fontId="1"/>
  </si>
  <si>
    <t>補助率</t>
    <rPh sb="0" eb="3">
      <t>ホジョリツ</t>
    </rPh>
    <phoneticPr fontId="1"/>
  </si>
  <si>
    <t>購入またはリースの別</t>
    <rPh sb="0" eb="2">
      <t>コウニュウ</t>
    </rPh>
    <rPh sb="9" eb="10">
      <t>ベツ</t>
    </rPh>
    <phoneticPr fontId="1"/>
  </si>
  <si>
    <t>購入</t>
  </si>
  <si>
    <t>←リストから選択してください</t>
    <rPh sb="6" eb="8">
      <t>センタク</t>
    </rPh>
    <phoneticPr fontId="1"/>
  </si>
  <si>
    <t>成果目標</t>
    <rPh sb="0" eb="4">
      <t>セイカモクヒョウ</t>
    </rPh>
    <phoneticPr fontId="1"/>
  </si>
  <si>
    <t>1 経営面積の３割又は４ha以上の拡大</t>
  </si>
  <si>
    <t>成果目標の設定（選択した成果目標に対応する項目のみを記載してください）</t>
    <rPh sb="0" eb="4">
      <t>セイカモクヒョウ</t>
    </rPh>
    <rPh sb="5" eb="7">
      <t>セッテイ</t>
    </rPh>
    <rPh sb="8" eb="10">
      <t>センタク</t>
    </rPh>
    <rPh sb="12" eb="16">
      <t>セイカモクヒョウ</t>
    </rPh>
    <rPh sb="17" eb="19">
      <t>タイオウ</t>
    </rPh>
    <rPh sb="21" eb="23">
      <t>コウモク</t>
    </rPh>
    <rPh sb="26" eb="28">
      <t>キサイ</t>
    </rPh>
    <phoneticPr fontId="1"/>
  </si>
  <si>
    <t>経営面積の３割又は４ha以上の拡大　を選択した方</t>
    <rPh sb="0" eb="4">
      <t>ケイエイメンセキ</t>
    </rPh>
    <rPh sb="6" eb="8">
      <t>ワリマタ</t>
    </rPh>
    <rPh sb="12" eb="14">
      <t>イジョウ</t>
    </rPh>
    <rPh sb="15" eb="17">
      <t>カクダイ</t>
    </rPh>
    <rPh sb="19" eb="21">
      <t>センタク</t>
    </rPh>
    <rPh sb="23" eb="24">
      <t>カタ</t>
    </rPh>
    <phoneticPr fontId="1"/>
  </si>
  <si>
    <t>経営面積の拡大を図る作目</t>
    <rPh sb="0" eb="4">
      <t>ケイエイメンセキ</t>
    </rPh>
    <rPh sb="5" eb="7">
      <t>カクダイ</t>
    </rPh>
    <rPh sb="8" eb="9">
      <t>ハカ</t>
    </rPh>
    <rPh sb="10" eb="12">
      <t>サクモク</t>
    </rPh>
    <phoneticPr fontId="1"/>
  </si>
  <si>
    <t>導入する機械等と関連する作目をリストから選択してください。（なお、複数の品目で拡大を図る場合において、施設野菜作、施設花き作又は果樹作の面積でポイントを計算したい場合は、他の品目の面積を含めない面積を記載してください。また、複数の品目の拡大面積全体でポイントを計算したい場合は、施設野菜作、施設花き作又は果樹作以外の作目を選択してください。）</t>
    <rPh sb="0" eb="2">
      <t>ドウニュウ</t>
    </rPh>
    <rPh sb="4" eb="7">
      <t>キカイトウ</t>
    </rPh>
    <rPh sb="8" eb="10">
      <t>カンレン</t>
    </rPh>
    <rPh sb="12" eb="14">
      <t>サクモク</t>
    </rPh>
    <rPh sb="20" eb="22">
      <t>センタク</t>
    </rPh>
    <phoneticPr fontId="1"/>
  </si>
  <si>
    <t>事業実施地区内での経営面積の現状(ha)</t>
    <rPh sb="0" eb="6">
      <t>ジギョウジッシチク</t>
    </rPh>
    <rPh sb="6" eb="7">
      <t>ナイ</t>
    </rPh>
    <rPh sb="9" eb="13">
      <t>ケイエイメンセキ</t>
    </rPh>
    <rPh sb="14" eb="16">
      <t>ゲンジョウ</t>
    </rPh>
    <phoneticPr fontId="1"/>
  </si>
  <si>
    <t>事業実施地区内の経営全体の面積を記入してください</t>
    <rPh sb="0" eb="7">
      <t>ジギョウジッシチクナイ</t>
    </rPh>
    <rPh sb="8" eb="12">
      <t>ケイエイゼンタイ</t>
    </rPh>
    <rPh sb="13" eb="15">
      <t>メンセキ</t>
    </rPh>
    <rPh sb="16" eb="18">
      <t>キニュウ</t>
    </rPh>
    <phoneticPr fontId="1"/>
  </si>
  <si>
    <t>　うち経営面積の拡大を図る作目の現状(ha)</t>
    <rPh sb="3" eb="7">
      <t>ケイエイメンセキ</t>
    </rPh>
    <rPh sb="8" eb="10">
      <t>カクダイ</t>
    </rPh>
    <rPh sb="11" eb="12">
      <t>ハカ</t>
    </rPh>
    <rPh sb="13" eb="15">
      <t>サクモク</t>
    </rPh>
    <rPh sb="16" eb="18">
      <t>ゲンジョウ</t>
    </rPh>
    <phoneticPr fontId="1"/>
  </si>
  <si>
    <t>導入する機械等により経営面積の拡大を図る作目について記入してください。従来から営農している農地や所有している農地の作付再開は対象外です。（なお、複数の品目で拡大を図る場合において、施設野菜作、施設花き作又は果樹作の面積でポイントを計算したい場合は、他の品目の面積を含めない面積を記載してください。また、複数の品目の拡大面積全体でポイントを計算したい場合は、施設野菜作、施設花き作又は果樹作以外の作目を選択してください。）</t>
    <rPh sb="0" eb="2">
      <t>ドウニュウ</t>
    </rPh>
    <rPh sb="4" eb="7">
      <t>キカイトウ</t>
    </rPh>
    <rPh sb="10" eb="14">
      <t>ケイエイメンセキ</t>
    </rPh>
    <rPh sb="15" eb="17">
      <t>カクダイ</t>
    </rPh>
    <rPh sb="18" eb="19">
      <t>ハカ</t>
    </rPh>
    <rPh sb="20" eb="22">
      <t>サクモク</t>
    </rPh>
    <rPh sb="26" eb="28">
      <t>キニュウ</t>
    </rPh>
    <rPh sb="72" eb="74">
      <t>フクスウ</t>
    </rPh>
    <rPh sb="75" eb="77">
      <t>ヒンモク</t>
    </rPh>
    <rPh sb="78" eb="80">
      <t>カクダイ</t>
    </rPh>
    <rPh sb="81" eb="82">
      <t>ハカ</t>
    </rPh>
    <rPh sb="83" eb="85">
      <t>バアイ</t>
    </rPh>
    <rPh sb="90" eb="92">
      <t>シセツ</t>
    </rPh>
    <rPh sb="92" eb="94">
      <t>ヤサイ</t>
    </rPh>
    <rPh sb="94" eb="95">
      <t>サク</t>
    </rPh>
    <rPh sb="96" eb="98">
      <t>シセツ</t>
    </rPh>
    <rPh sb="98" eb="99">
      <t>カ</t>
    </rPh>
    <rPh sb="100" eb="101">
      <t>サク</t>
    </rPh>
    <rPh sb="101" eb="102">
      <t>マタ</t>
    </rPh>
    <rPh sb="103" eb="106">
      <t>カジュサク</t>
    </rPh>
    <rPh sb="107" eb="109">
      <t>メンセキ</t>
    </rPh>
    <rPh sb="115" eb="117">
      <t>ケイサン</t>
    </rPh>
    <rPh sb="120" eb="122">
      <t>バアイ</t>
    </rPh>
    <rPh sb="124" eb="125">
      <t>ホカ</t>
    </rPh>
    <rPh sb="126" eb="128">
      <t>ヒンモク</t>
    </rPh>
    <rPh sb="129" eb="131">
      <t>メンセキ</t>
    </rPh>
    <rPh sb="132" eb="133">
      <t>フク</t>
    </rPh>
    <rPh sb="136" eb="138">
      <t>メンセキ</t>
    </rPh>
    <rPh sb="139" eb="141">
      <t>キサイ</t>
    </rPh>
    <rPh sb="151" eb="153">
      <t>フクスウ</t>
    </rPh>
    <rPh sb="154" eb="156">
      <t>ヒンモク</t>
    </rPh>
    <rPh sb="157" eb="159">
      <t>カクダイ</t>
    </rPh>
    <rPh sb="159" eb="161">
      <t>メンセキ</t>
    </rPh>
    <rPh sb="161" eb="163">
      <t>ゼンタイ</t>
    </rPh>
    <rPh sb="169" eb="171">
      <t>ケイサン</t>
    </rPh>
    <rPh sb="174" eb="176">
      <t>バアイ</t>
    </rPh>
    <rPh sb="178" eb="182">
      <t>シセツヤサイ</t>
    </rPh>
    <rPh sb="182" eb="183">
      <t>サク</t>
    </rPh>
    <rPh sb="184" eb="187">
      <t>シセツカ</t>
    </rPh>
    <rPh sb="188" eb="189">
      <t>サク</t>
    </rPh>
    <rPh sb="189" eb="190">
      <t>マタ</t>
    </rPh>
    <rPh sb="191" eb="194">
      <t>カジュサク</t>
    </rPh>
    <rPh sb="194" eb="196">
      <t>イガイ</t>
    </rPh>
    <rPh sb="197" eb="199">
      <t>サクモク</t>
    </rPh>
    <rPh sb="200" eb="202">
      <t>センタク</t>
    </rPh>
    <phoneticPr fontId="1"/>
  </si>
  <si>
    <t>１年度目の拡大目標(ha)</t>
    <rPh sb="1" eb="4">
      <t>ネンドメ</t>
    </rPh>
    <rPh sb="5" eb="7">
      <t>カクダイ</t>
    </rPh>
    <rPh sb="7" eb="9">
      <t>モクヒョウ</t>
    </rPh>
    <phoneticPr fontId="1"/>
  </si>
  <si>
    <t>同上。拡大面積（差分）を記載してください</t>
    <rPh sb="0" eb="2">
      <t>ドウジョウ</t>
    </rPh>
    <rPh sb="3" eb="5">
      <t>カクダイ</t>
    </rPh>
    <rPh sb="5" eb="7">
      <t>メンセキ</t>
    </rPh>
    <rPh sb="8" eb="10">
      <t>サブン</t>
    </rPh>
    <rPh sb="12" eb="14">
      <t>キサイ</t>
    </rPh>
    <phoneticPr fontId="1"/>
  </si>
  <si>
    <t>２年度目の拡大目標(ha)</t>
    <rPh sb="1" eb="4">
      <t>ネンドメ</t>
    </rPh>
    <rPh sb="5" eb="7">
      <t>カクダイ</t>
    </rPh>
    <rPh sb="7" eb="9">
      <t>モクヒョウ</t>
    </rPh>
    <phoneticPr fontId="1"/>
  </si>
  <si>
    <t>３年度目の拡大目標(ha) = 拡大面積(ha)</t>
    <rPh sb="1" eb="4">
      <t>ネンドメ</t>
    </rPh>
    <rPh sb="5" eb="7">
      <t>カクダイ</t>
    </rPh>
    <rPh sb="7" eb="9">
      <t>モクヒョウ</t>
    </rPh>
    <rPh sb="16" eb="20">
      <t>カクダイメンセキ</t>
    </rPh>
    <phoneticPr fontId="1"/>
  </si>
  <si>
    <t>拡大率(%)</t>
    <rPh sb="0" eb="3">
      <t>カクダイリツ</t>
    </rPh>
    <phoneticPr fontId="1"/>
  </si>
  <si>
    <t>（以下は、リース導入の場合のみ記載）</t>
    <rPh sb="1" eb="3">
      <t>イカ</t>
    </rPh>
    <rPh sb="8" eb="10">
      <t>ドウニュウ</t>
    </rPh>
    <rPh sb="11" eb="13">
      <t>バアイ</t>
    </rPh>
    <rPh sb="15" eb="17">
      <t>キサイ</t>
    </rPh>
    <phoneticPr fontId="1"/>
  </si>
  <si>
    <t>リース期間終了後の経営面積の相当程度の拡大目標（成果目標から更に事業実施地区内で経営面積の３割以上又は10ha以上拡大</t>
    <rPh sb="3" eb="8">
      <t>キカンシュウリョウゴ</t>
    </rPh>
    <rPh sb="9" eb="11">
      <t>ケイエイ</t>
    </rPh>
    <rPh sb="11" eb="13">
      <t>メンセキ</t>
    </rPh>
    <rPh sb="14" eb="18">
      <t>ソウトウテイド</t>
    </rPh>
    <rPh sb="19" eb="23">
      <t>カクダイモクヒョウ</t>
    </rPh>
    <rPh sb="24" eb="28">
      <t>セイカモクヒョウ</t>
    </rPh>
    <rPh sb="30" eb="31">
      <t>サラ</t>
    </rPh>
    <rPh sb="32" eb="39">
      <t>ジギョウジッシチクナイ</t>
    </rPh>
    <rPh sb="40" eb="44">
      <t>ケイエイメンセキ</t>
    </rPh>
    <rPh sb="46" eb="49">
      <t>ワリイジョウ</t>
    </rPh>
    <rPh sb="49" eb="50">
      <t>マタ</t>
    </rPh>
    <rPh sb="55" eb="57">
      <t>イジョウ</t>
    </rPh>
    <rPh sb="57" eb="59">
      <t>カクダイ</t>
    </rPh>
    <phoneticPr fontId="1"/>
  </si>
  <si>
    <t>付加価値額の拡大10%以上　を選択した方</t>
    <rPh sb="0" eb="5">
      <t>フカカチガク</t>
    </rPh>
    <rPh sb="6" eb="8">
      <t>カクダイ</t>
    </rPh>
    <rPh sb="11" eb="13">
      <t>イジョウ</t>
    </rPh>
    <rPh sb="15" eb="17">
      <t>センタク</t>
    </rPh>
    <rPh sb="19" eb="20">
      <t>カタ</t>
    </rPh>
    <phoneticPr fontId="1"/>
  </si>
  <si>
    <t>付加価値額の現状（円）</t>
    <rPh sb="0" eb="5">
      <t>フカカチガク</t>
    </rPh>
    <rPh sb="6" eb="8">
      <t>ゲンジョウ</t>
    </rPh>
    <rPh sb="9" eb="10">
      <t>エン</t>
    </rPh>
    <phoneticPr fontId="1"/>
  </si>
  <si>
    <t>　１年度目の目標（円）</t>
    <rPh sb="2" eb="5">
      <t>ネンドメ</t>
    </rPh>
    <rPh sb="6" eb="8">
      <t>モクヒョウ</t>
    </rPh>
    <rPh sb="9" eb="10">
      <t>エン</t>
    </rPh>
    <phoneticPr fontId="1"/>
  </si>
  <si>
    <t>拡大後の額を記入してください</t>
    <rPh sb="0" eb="3">
      <t>カクダイゴ</t>
    </rPh>
    <rPh sb="4" eb="5">
      <t>ガク</t>
    </rPh>
    <rPh sb="6" eb="8">
      <t>キニュウ</t>
    </rPh>
    <phoneticPr fontId="1"/>
  </si>
  <si>
    <t>　２年度目の目標（円）</t>
    <rPh sb="2" eb="5">
      <t>ネンドメ</t>
    </rPh>
    <rPh sb="6" eb="8">
      <t>モクヒョウ</t>
    </rPh>
    <rPh sb="9" eb="10">
      <t>エン</t>
    </rPh>
    <phoneticPr fontId="1"/>
  </si>
  <si>
    <t>　３年度目の目標（円）</t>
    <rPh sb="2" eb="5">
      <t>ネンドメ</t>
    </rPh>
    <rPh sb="6" eb="8">
      <t>モクヒョウ</t>
    </rPh>
    <rPh sb="9" eb="10">
      <t>エン</t>
    </rPh>
    <phoneticPr fontId="1"/>
  </si>
  <si>
    <t>拡大額(円)</t>
    <rPh sb="0" eb="2">
      <t>カクダイ</t>
    </rPh>
    <rPh sb="2" eb="3">
      <t>ガク</t>
    </rPh>
    <rPh sb="4" eb="5">
      <t>エン</t>
    </rPh>
    <phoneticPr fontId="1"/>
  </si>
  <si>
    <t>労働生産性の３％以上の向上　を選択した方</t>
    <rPh sb="0" eb="2">
      <t>ロウドウ</t>
    </rPh>
    <rPh sb="2" eb="5">
      <t>セイサンセイ</t>
    </rPh>
    <rPh sb="8" eb="10">
      <t>イジョウ</t>
    </rPh>
    <rPh sb="11" eb="13">
      <t>コウジョウ</t>
    </rPh>
    <rPh sb="15" eb="17">
      <t>センタク</t>
    </rPh>
    <rPh sb="19" eb="20">
      <t>カタ</t>
    </rPh>
    <phoneticPr fontId="1"/>
  </si>
  <si>
    <t>スマート農業技術活用促進法に基づく生産方式革新実施計画の認定を受けており、導入等を予定している全ての機械等が、同計画のスマート農業技術又は新たな生産の方式と一致している。</t>
    <rPh sb="14" eb="15">
      <t>モト</t>
    </rPh>
    <rPh sb="17" eb="21">
      <t>セイサンホウシキ</t>
    </rPh>
    <rPh sb="21" eb="27">
      <t>カクシンジッシケイカク</t>
    </rPh>
    <rPh sb="28" eb="30">
      <t>ニンテイ</t>
    </rPh>
    <rPh sb="31" eb="32">
      <t>ウ</t>
    </rPh>
    <rPh sb="37" eb="40">
      <t>ドウニュウトウ</t>
    </rPh>
    <rPh sb="41" eb="43">
      <t>ヨテイ</t>
    </rPh>
    <rPh sb="47" eb="48">
      <t>スベ</t>
    </rPh>
    <rPh sb="50" eb="53">
      <t>キカイトウ</t>
    </rPh>
    <rPh sb="55" eb="58">
      <t>ドウケイカク</t>
    </rPh>
    <rPh sb="63" eb="67">
      <t>ノウギョウギジュツ</t>
    </rPh>
    <rPh sb="67" eb="68">
      <t>マタ</t>
    </rPh>
    <rPh sb="69" eb="70">
      <t>アラ</t>
    </rPh>
    <rPh sb="72" eb="74">
      <t>セイサン</t>
    </rPh>
    <rPh sb="75" eb="77">
      <t>ホウシキ</t>
    </rPh>
    <rPh sb="78" eb="80">
      <t>イッチ</t>
    </rPh>
    <phoneticPr fontId="1"/>
  </si>
  <si>
    <t>該当する場合は、✔してください。
（ポイント優遇があります。）</t>
    <rPh sb="0" eb="2">
      <t>ガイトウ</t>
    </rPh>
    <rPh sb="4" eb="6">
      <t>バアイ</t>
    </rPh>
    <rPh sb="22" eb="24">
      <t>ユウグウ</t>
    </rPh>
    <phoneticPr fontId="1"/>
  </si>
  <si>
    <t>労働生産性の現状
=付加価値額÷総労働時間又は労働人数</t>
    <rPh sb="0" eb="5">
      <t>ロウドウセイサンセイ</t>
    </rPh>
    <rPh sb="6" eb="8">
      <t>ゲンジョウ</t>
    </rPh>
    <rPh sb="10" eb="15">
      <t>フカカチガク</t>
    </rPh>
    <rPh sb="16" eb="21">
      <t>ソウロウドウジカン</t>
    </rPh>
    <rPh sb="21" eb="22">
      <t>マタ</t>
    </rPh>
    <rPh sb="23" eb="27">
      <t>ロウドウニンズウ</t>
    </rPh>
    <phoneticPr fontId="1"/>
  </si>
  <si>
    <t>　　付加価値額の現状（円）</t>
    <rPh sb="2" eb="7">
      <t>フカカチガク</t>
    </rPh>
    <rPh sb="8" eb="10">
      <t>ゲンジョウ</t>
    </rPh>
    <rPh sb="11" eb="12">
      <t>エン</t>
    </rPh>
    <phoneticPr fontId="1"/>
  </si>
  <si>
    <t>　　総労働時間又は労働人数の現状</t>
    <rPh sb="2" eb="7">
      <t>ソウロウドウジカン</t>
    </rPh>
    <rPh sb="7" eb="8">
      <t>マタ</t>
    </rPh>
    <rPh sb="9" eb="13">
      <t>ロウドウニンズウ</t>
    </rPh>
    <rPh sb="14" eb="16">
      <t>ゲンジョウ</t>
    </rPh>
    <phoneticPr fontId="1"/>
  </si>
  <si>
    <t>農業及び農作業受託に関わるものに限る</t>
    <rPh sb="0" eb="2">
      <t>ノウギョウ</t>
    </rPh>
    <rPh sb="2" eb="3">
      <t>オヨ</t>
    </rPh>
    <rPh sb="4" eb="7">
      <t>ノウサギョウ</t>
    </rPh>
    <rPh sb="7" eb="9">
      <t>ジュタク</t>
    </rPh>
    <rPh sb="10" eb="11">
      <t>カカ</t>
    </rPh>
    <rPh sb="16" eb="17">
      <t>カギ</t>
    </rPh>
    <phoneticPr fontId="1"/>
  </si>
  <si>
    <t>　１年度目の目標（労働生産性）</t>
    <rPh sb="2" eb="5">
      <t>ネンドメ</t>
    </rPh>
    <rPh sb="6" eb="8">
      <t>モクヒョウ</t>
    </rPh>
    <rPh sb="9" eb="14">
      <t>ロウドウセイサンセイ</t>
    </rPh>
    <phoneticPr fontId="1"/>
  </si>
  <si>
    <t>　　１年度目の付加価値額（円）</t>
    <rPh sb="3" eb="6">
      <t>ネンドメ</t>
    </rPh>
    <rPh sb="7" eb="12">
      <t>フカカチガク</t>
    </rPh>
    <rPh sb="13" eb="14">
      <t>エン</t>
    </rPh>
    <phoneticPr fontId="1"/>
  </si>
  <si>
    <t>農業・農業関連事業以外の事業の分は除く（補助金収入は含む）。</t>
    <rPh sb="0" eb="2">
      <t>ノウギョウ</t>
    </rPh>
    <rPh sb="3" eb="9">
      <t>ノウギョウカンレンジギョウ</t>
    </rPh>
    <rPh sb="9" eb="11">
      <t>イガイ</t>
    </rPh>
    <rPh sb="12" eb="14">
      <t>ジギョウ</t>
    </rPh>
    <rPh sb="15" eb="16">
      <t>ブン</t>
    </rPh>
    <rPh sb="17" eb="18">
      <t>ノゾ</t>
    </rPh>
    <rPh sb="20" eb="23">
      <t>ホジョキン</t>
    </rPh>
    <rPh sb="23" eb="25">
      <t>シュウニュウ</t>
    </rPh>
    <rPh sb="26" eb="27">
      <t>フク</t>
    </rPh>
    <phoneticPr fontId="1"/>
  </si>
  <si>
    <t>　　１年度目の総労働時間又は労働人数</t>
    <rPh sb="3" eb="6">
      <t>ネンドメ</t>
    </rPh>
    <rPh sb="7" eb="12">
      <t>ソウロウドウジカン</t>
    </rPh>
    <rPh sb="12" eb="13">
      <t>マタ</t>
    </rPh>
    <rPh sb="14" eb="18">
      <t>ロウドウニンズウ</t>
    </rPh>
    <phoneticPr fontId="1"/>
  </si>
  <si>
    <t>　２年度目の目標（労働生産性）</t>
    <rPh sb="2" eb="5">
      <t>ネンドメ</t>
    </rPh>
    <rPh sb="6" eb="8">
      <t>モクヒョウ</t>
    </rPh>
    <rPh sb="9" eb="14">
      <t>ロウドウセイサンセイ</t>
    </rPh>
    <phoneticPr fontId="1"/>
  </si>
  <si>
    <t>　　２年度目の付加価値額（円）</t>
    <rPh sb="3" eb="6">
      <t>ネンドメ</t>
    </rPh>
    <rPh sb="7" eb="12">
      <t>フカカチガク</t>
    </rPh>
    <rPh sb="13" eb="14">
      <t>エン</t>
    </rPh>
    <phoneticPr fontId="1"/>
  </si>
  <si>
    <t>　　２年度目の総労働時間又は労働人数</t>
    <rPh sb="3" eb="6">
      <t>ネンドメ</t>
    </rPh>
    <rPh sb="7" eb="12">
      <t>ソウロウドウジカン</t>
    </rPh>
    <rPh sb="12" eb="13">
      <t>マタ</t>
    </rPh>
    <rPh sb="14" eb="18">
      <t>ロウドウニンズウ</t>
    </rPh>
    <phoneticPr fontId="1"/>
  </si>
  <si>
    <t>　３年度目の目標（労働生産性）</t>
    <rPh sb="2" eb="5">
      <t>ネンドメ</t>
    </rPh>
    <rPh sb="6" eb="8">
      <t>モクヒョウ</t>
    </rPh>
    <rPh sb="9" eb="14">
      <t>ロウドウセイサンセイ</t>
    </rPh>
    <phoneticPr fontId="1"/>
  </si>
  <si>
    <t>　　３年度目の付加価値額（円）</t>
    <rPh sb="3" eb="6">
      <t>ネンドメ</t>
    </rPh>
    <rPh sb="7" eb="12">
      <t>フカカチガク</t>
    </rPh>
    <rPh sb="13" eb="14">
      <t>エン</t>
    </rPh>
    <phoneticPr fontId="1"/>
  </si>
  <si>
    <t>　　３年度目の総労働時間又は労働人数</t>
    <rPh sb="3" eb="6">
      <t>ネンドメ</t>
    </rPh>
    <rPh sb="7" eb="12">
      <t>ソウロウドウジカン</t>
    </rPh>
    <rPh sb="12" eb="13">
      <t>マタ</t>
    </rPh>
    <rPh sb="14" eb="18">
      <t>ロウドウニンズウ</t>
    </rPh>
    <phoneticPr fontId="1"/>
  </si>
  <si>
    <t>付加価値額の拡大額（円）</t>
    <rPh sb="0" eb="4">
      <t>フカカチ</t>
    </rPh>
    <rPh sb="4" eb="5">
      <t>ガク</t>
    </rPh>
    <rPh sb="6" eb="8">
      <t>カクダイ</t>
    </rPh>
    <rPh sb="8" eb="9">
      <t>ガク</t>
    </rPh>
    <rPh sb="10" eb="11">
      <t>エン</t>
    </rPh>
    <phoneticPr fontId="1"/>
  </si>
  <si>
    <t>向上率（%）</t>
    <rPh sb="0" eb="3">
      <t>コウジョウリツ</t>
    </rPh>
    <phoneticPr fontId="1"/>
  </si>
  <si>
    <t>３　事業内容に関する情報</t>
    <rPh sb="2" eb="6">
      <t>ジギョウナイヨウ</t>
    </rPh>
    <rPh sb="7" eb="8">
      <t>カン</t>
    </rPh>
    <rPh sb="10" eb="12">
      <t>ジョウホウ</t>
    </rPh>
    <phoneticPr fontId="1"/>
  </si>
  <si>
    <t xml:space="preserve">・全ての整備内容（導入予定の機械等）ごとに、
①成果目標の達成に直結するものであり、導入した機械等を活用して目標年度までにどのように成果目標を達成していくのか
②予定する経営規模と比べて適切な規模であること（過剰な能力・規模の機械等でないこと）
が分かるように記入してください。
</t>
    <rPh sb="1" eb="2">
      <t>スベ</t>
    </rPh>
    <rPh sb="4" eb="8">
      <t>セイビナイヨウ</t>
    </rPh>
    <rPh sb="9" eb="13">
      <t>ドウニュウヨテイ</t>
    </rPh>
    <rPh sb="14" eb="17">
      <t>キカイトウ</t>
    </rPh>
    <rPh sb="24" eb="28">
      <t>セイカモクヒョウ</t>
    </rPh>
    <rPh sb="29" eb="31">
      <t>タッセイ</t>
    </rPh>
    <rPh sb="32" eb="34">
      <t>チョッケツ</t>
    </rPh>
    <rPh sb="42" eb="44">
      <t>ドウニュウ</t>
    </rPh>
    <rPh sb="46" eb="49">
      <t>キカイトウ</t>
    </rPh>
    <rPh sb="50" eb="52">
      <t>カツヨウ</t>
    </rPh>
    <rPh sb="54" eb="58">
      <t>モクヒョウネンド</t>
    </rPh>
    <rPh sb="66" eb="70">
      <t>セイカモクヒョウ</t>
    </rPh>
    <rPh sb="71" eb="73">
      <t>タッセイ</t>
    </rPh>
    <rPh sb="81" eb="83">
      <t>ヨテイ</t>
    </rPh>
    <rPh sb="85" eb="89">
      <t>ケイエイキボ</t>
    </rPh>
    <rPh sb="90" eb="91">
      <t>クラ</t>
    </rPh>
    <rPh sb="93" eb="95">
      <t>テキセツ</t>
    </rPh>
    <rPh sb="96" eb="98">
      <t>キボ</t>
    </rPh>
    <rPh sb="104" eb="106">
      <t>カジョウ</t>
    </rPh>
    <rPh sb="107" eb="109">
      <t>ノウリョク</t>
    </rPh>
    <rPh sb="110" eb="112">
      <t>キボ</t>
    </rPh>
    <rPh sb="113" eb="116">
      <t>キカイトウ</t>
    </rPh>
    <rPh sb="124" eb="125">
      <t>ワ</t>
    </rPh>
    <rPh sb="130" eb="132">
      <t>キニュウ</t>
    </rPh>
    <phoneticPr fontId="1"/>
  </si>
  <si>
    <t>整備内容</t>
    <rPh sb="0" eb="2">
      <t>セイビ</t>
    </rPh>
    <rPh sb="2" eb="4">
      <t>ナイヨウ</t>
    </rPh>
    <phoneticPr fontId="1"/>
  </si>
  <si>
    <t>機械等名、規模、台数等（中古は、頭に【中古】と記載してください</t>
    <rPh sb="0" eb="3">
      <t>キカイトウ</t>
    </rPh>
    <rPh sb="3" eb="4">
      <t>メイ</t>
    </rPh>
    <rPh sb="5" eb="7">
      <t>キボ</t>
    </rPh>
    <rPh sb="8" eb="11">
      <t>ダイスウトウ</t>
    </rPh>
    <rPh sb="12" eb="14">
      <t>チュウコ</t>
    </rPh>
    <rPh sb="16" eb="17">
      <t>アタマ</t>
    </rPh>
    <rPh sb="19" eb="21">
      <t>チュウコ</t>
    </rPh>
    <rPh sb="23" eb="25">
      <t>キサイ</t>
    </rPh>
    <phoneticPr fontId="1"/>
  </si>
  <si>
    <t>耐用年数</t>
    <rPh sb="0" eb="4">
      <t>タイヨウネンスウ</t>
    </rPh>
    <phoneticPr fontId="1"/>
  </si>
  <si>
    <t>事業費（円）</t>
    <rPh sb="0" eb="3">
      <t>ジギョウヒ</t>
    </rPh>
    <rPh sb="4" eb="5">
      <t>エン</t>
    </rPh>
    <phoneticPr fontId="1"/>
  </si>
  <si>
    <t>助成金（国費）</t>
    <rPh sb="0" eb="3">
      <t>ジョセイキン</t>
    </rPh>
    <rPh sb="4" eb="6">
      <t>コクヒ</t>
    </rPh>
    <phoneticPr fontId="1"/>
  </si>
  <si>
    <t>自己資金</t>
    <rPh sb="0" eb="4">
      <t>ジコシキン</t>
    </rPh>
    <phoneticPr fontId="1"/>
  </si>
  <si>
    <t>都道府県</t>
    <rPh sb="0" eb="4">
      <t>トドウフケン</t>
    </rPh>
    <phoneticPr fontId="1"/>
  </si>
  <si>
    <t>市町村</t>
    <rPh sb="0" eb="3">
      <t>シチョウソン</t>
    </rPh>
    <phoneticPr fontId="1"/>
  </si>
  <si>
    <t>備考（消費税仕入控除税額）</t>
    <rPh sb="0" eb="2">
      <t>ビコウ</t>
    </rPh>
    <rPh sb="3" eb="6">
      <t>ショウヒゼイ</t>
    </rPh>
    <rPh sb="6" eb="10">
      <t>シイレコウジョ</t>
    </rPh>
    <rPh sb="10" eb="12">
      <t>ゼイガク</t>
    </rPh>
    <phoneticPr fontId="1"/>
  </si>
  <si>
    <t>①</t>
    <phoneticPr fontId="1"/>
  </si>
  <si>
    <t>②</t>
    <phoneticPr fontId="1"/>
  </si>
  <si>
    <t>③</t>
    <phoneticPr fontId="1"/>
  </si>
  <si>
    <t>④</t>
    <phoneticPr fontId="1"/>
  </si>
  <si>
    <t>⑤</t>
    <phoneticPr fontId="1"/>
  </si>
  <si>
    <t>⑥</t>
    <phoneticPr fontId="1"/>
  </si>
  <si>
    <t>⑦</t>
    <phoneticPr fontId="1"/>
  </si>
  <si>
    <t>⑧</t>
    <phoneticPr fontId="1"/>
  </si>
  <si>
    <t>⑨</t>
    <phoneticPr fontId="1"/>
  </si>
  <si>
    <t>⑩</t>
    <phoneticPr fontId="1"/>
  </si>
  <si>
    <t>計</t>
    <rPh sb="0" eb="1">
      <t>ケイ</t>
    </rPh>
    <phoneticPr fontId="1"/>
  </si>
  <si>
    <t>規模決定根拠</t>
    <rPh sb="0" eb="4">
      <t>キボケッテイ</t>
    </rPh>
    <rPh sb="4" eb="6">
      <t>コンキョ</t>
    </rPh>
    <phoneticPr fontId="1"/>
  </si>
  <si>
    <t>機械等の保管・設置・施工場所</t>
    <rPh sb="0" eb="3">
      <t>キカイトウ</t>
    </rPh>
    <rPh sb="4" eb="6">
      <t>ホカン</t>
    </rPh>
    <rPh sb="7" eb="9">
      <t>セッチ</t>
    </rPh>
    <rPh sb="10" eb="14">
      <t>セコウバショ</t>
    </rPh>
    <phoneticPr fontId="1"/>
  </si>
  <si>
    <t>着工（契約）予定年月日</t>
    <rPh sb="0" eb="2">
      <t>チャッコウ</t>
    </rPh>
    <rPh sb="3" eb="5">
      <t>ケイヤク</t>
    </rPh>
    <rPh sb="6" eb="8">
      <t>ヨテイ</t>
    </rPh>
    <rPh sb="8" eb="11">
      <t>ネンガッピ</t>
    </rPh>
    <phoneticPr fontId="1"/>
  </si>
  <si>
    <t>完了（納品等）予定年月日</t>
    <rPh sb="0" eb="2">
      <t>カンリョウ</t>
    </rPh>
    <rPh sb="3" eb="5">
      <t>ノウヒン</t>
    </rPh>
    <rPh sb="5" eb="6">
      <t>トウ</t>
    </rPh>
    <rPh sb="7" eb="9">
      <t>ヨテイ</t>
    </rPh>
    <rPh sb="9" eb="12">
      <t>ネンガッピ</t>
    </rPh>
    <phoneticPr fontId="1"/>
  </si>
  <si>
    <t>被災に備えた措置</t>
    <rPh sb="0" eb="2">
      <t>ヒサイ</t>
    </rPh>
    <rPh sb="3" eb="4">
      <t>ソナ</t>
    </rPh>
    <rPh sb="6" eb="8">
      <t>ソチ</t>
    </rPh>
    <phoneticPr fontId="1"/>
  </si>
  <si>
    <t>加入時期及び加入期間</t>
    <rPh sb="0" eb="4">
      <t>カニュウジキ</t>
    </rPh>
    <rPh sb="4" eb="5">
      <t>オヨ</t>
    </rPh>
    <rPh sb="6" eb="10">
      <t>カニュウキカン</t>
    </rPh>
    <phoneticPr fontId="1"/>
  </si>
  <si>
    <t>リース物件購入価格（税抜き）</t>
    <rPh sb="3" eb="5">
      <t>ブッケン</t>
    </rPh>
    <rPh sb="5" eb="9">
      <t>コウニュウカカク</t>
    </rPh>
    <rPh sb="10" eb="12">
      <t>ゼイヌ</t>
    </rPh>
    <phoneticPr fontId="1"/>
  </si>
  <si>
    <t>リース期間
（１か月未満は切り捨て）</t>
    <rPh sb="3" eb="5">
      <t>キカン</t>
    </rPh>
    <rPh sb="9" eb="12">
      <t>ゲツミマン</t>
    </rPh>
    <rPh sb="13" eb="14">
      <t>キ</t>
    </rPh>
    <rPh sb="15" eb="16">
      <t>ス</t>
    </rPh>
    <phoneticPr fontId="1"/>
  </si>
  <si>
    <t>リース期間は月数を入力してください</t>
    <rPh sb="3" eb="5">
      <t>キカン</t>
    </rPh>
    <rPh sb="6" eb="8">
      <t>ツキスウ</t>
    </rPh>
    <rPh sb="9" eb="11">
      <t>ニュウリョク</t>
    </rPh>
    <phoneticPr fontId="1"/>
  </si>
  <si>
    <t>地域農業構造転換支援計画個別経営体調書</t>
    <rPh sb="0" eb="2">
      <t>チイキ</t>
    </rPh>
    <rPh sb="2" eb="4">
      <t>ノウギョウ</t>
    </rPh>
    <rPh sb="4" eb="6">
      <t>コウゾウ</t>
    </rPh>
    <rPh sb="6" eb="8">
      <t>テンカン</t>
    </rPh>
    <rPh sb="8" eb="10">
      <t>シエン</t>
    </rPh>
    <rPh sb="10" eb="12">
      <t>ケイカク</t>
    </rPh>
    <rPh sb="12" eb="14">
      <t>コベツ</t>
    </rPh>
    <rPh sb="14" eb="17">
      <t>ケイエイタイ</t>
    </rPh>
    <rPh sb="17" eb="19">
      <t>チョウショ</t>
    </rPh>
    <phoneticPr fontId="1"/>
  </si>
  <si>
    <t>４　ポイントに関する情報</t>
    <rPh sb="7" eb="8">
      <t>カン</t>
    </rPh>
    <rPh sb="10" eb="12">
      <t>ジョウホウ</t>
    </rPh>
    <phoneticPr fontId="1"/>
  </si>
  <si>
    <t>（１）成果目標ポイント</t>
    <rPh sb="3" eb="5">
      <t>セイカ</t>
    </rPh>
    <rPh sb="5" eb="7">
      <t>モクヒョウ</t>
    </rPh>
    <phoneticPr fontId="1"/>
  </si>
  <si>
    <t>　成果目標として設定した項目について、設定した目標に応じて加点</t>
    <rPh sb="1" eb="3">
      <t>セイカ</t>
    </rPh>
    <rPh sb="3" eb="5">
      <t>モクヒョウ</t>
    </rPh>
    <rPh sb="8" eb="10">
      <t>セッテイ</t>
    </rPh>
    <rPh sb="12" eb="14">
      <t>コウモク</t>
    </rPh>
    <rPh sb="19" eb="21">
      <t>セッテイ</t>
    </rPh>
    <rPh sb="23" eb="25">
      <t>モクヒョウ</t>
    </rPh>
    <rPh sb="26" eb="27">
      <t>オウ</t>
    </rPh>
    <rPh sb="29" eb="31">
      <t>カテン</t>
    </rPh>
    <phoneticPr fontId="1"/>
  </si>
  <si>
    <t>選択中の成果目標（入力票１）</t>
    <rPh sb="0" eb="3">
      <t>センタクチュウ</t>
    </rPh>
    <rPh sb="4" eb="8">
      <t>セイカモクヒョウ</t>
    </rPh>
    <rPh sb="9" eb="12">
      <t>ニュウリョクヒョウ</t>
    </rPh>
    <phoneticPr fontId="1"/>
  </si>
  <si>
    <t>ポイント</t>
    <phoneticPr fontId="1"/>
  </si>
  <si>
    <t>ポイントテーブル</t>
    <phoneticPr fontId="1"/>
  </si>
  <si>
    <t>地区内の経営面積の拡大</t>
    <rPh sb="0" eb="3">
      <t>チクナイ</t>
    </rPh>
    <rPh sb="4" eb="8">
      <t>ケイエイメンセキ</t>
    </rPh>
    <rPh sb="9" eb="11">
      <t>カクダイ</t>
    </rPh>
    <phoneticPr fontId="1"/>
  </si>
  <si>
    <t>施設園芸</t>
    <rPh sb="0" eb="4">
      <t>シセツエンゲイ</t>
    </rPh>
    <phoneticPr fontId="1"/>
  </si>
  <si>
    <t>←自動計算</t>
    <rPh sb="1" eb="5">
      <t>ジドウケイサン</t>
    </rPh>
    <phoneticPr fontId="1"/>
  </si>
  <si>
    <t>果樹</t>
    <rPh sb="0" eb="2">
      <t>カジュ</t>
    </rPh>
    <phoneticPr fontId="1"/>
  </si>
  <si>
    <t>付加価値額の拡大</t>
    <rPh sb="0" eb="4">
      <t>フカカチ</t>
    </rPh>
    <rPh sb="4" eb="5">
      <t>ガク</t>
    </rPh>
    <rPh sb="6" eb="8">
      <t>カクダイ</t>
    </rPh>
    <phoneticPr fontId="1"/>
  </si>
  <si>
    <t>上記以外</t>
    <rPh sb="0" eb="4">
      <t>ジョウキイガイ</t>
    </rPh>
    <phoneticPr fontId="1"/>
  </si>
  <si>
    <t>下表は、変更（実施要綱）がある場合は更新のこと</t>
    <rPh sb="0" eb="2">
      <t>カヒョウ</t>
    </rPh>
    <rPh sb="4" eb="6">
      <t>ヘンコウ</t>
    </rPh>
    <rPh sb="7" eb="9">
      <t>ジッシ</t>
    </rPh>
    <rPh sb="9" eb="11">
      <t>ヨウコウ</t>
    </rPh>
    <rPh sb="15" eb="17">
      <t>バアイ</t>
    </rPh>
    <rPh sb="18" eb="20">
      <t>コウシン</t>
    </rPh>
    <phoneticPr fontId="1"/>
  </si>
  <si>
    <t>施設園芸作(ha)</t>
    <rPh sb="0" eb="5">
      <t>シセツエンゲイサク</t>
    </rPh>
    <phoneticPr fontId="1"/>
  </si>
  <si>
    <t>労働生産性の向上</t>
    <rPh sb="0" eb="5">
      <t>ロウドウセイサンセイ</t>
    </rPh>
    <rPh sb="6" eb="8">
      <t>コウジョウ</t>
    </rPh>
    <phoneticPr fontId="1"/>
  </si>
  <si>
    <t>果樹作(ha)</t>
    <rPh sb="0" eb="3">
      <t>カジュサク</t>
    </rPh>
    <phoneticPr fontId="1"/>
  </si>
  <si>
    <t>上記以外(ha)</t>
    <rPh sb="0" eb="4">
      <t>ジョウキイガイ</t>
    </rPh>
    <phoneticPr fontId="1"/>
  </si>
  <si>
    <t>成果目標ポイント計</t>
    <rPh sb="0" eb="2">
      <t>セイカ</t>
    </rPh>
    <rPh sb="2" eb="4">
      <t>モクヒョウ</t>
    </rPh>
    <rPh sb="8" eb="9">
      <t>ケイ</t>
    </rPh>
    <phoneticPr fontId="1"/>
  </si>
  <si>
    <t>点数</t>
    <rPh sb="0" eb="2">
      <t>テンスウ</t>
    </rPh>
    <phoneticPr fontId="1"/>
  </si>
  <si>
    <t>（２）取組内容ポイント</t>
    <rPh sb="3" eb="4">
      <t>ト</t>
    </rPh>
    <rPh sb="4" eb="5">
      <t>ク</t>
    </rPh>
    <rPh sb="5" eb="7">
      <t>ナイヨウ</t>
    </rPh>
    <phoneticPr fontId="1"/>
  </si>
  <si>
    <t>　取組内容による加点
（該当するものにチェックしてください。チェックした場合は、客観的に事実を確認できる書類を添付してください）</t>
    <rPh sb="1" eb="2">
      <t>ト</t>
    </rPh>
    <rPh sb="2" eb="3">
      <t>ク</t>
    </rPh>
    <rPh sb="3" eb="5">
      <t>ナイヨウ</t>
    </rPh>
    <rPh sb="8" eb="10">
      <t>カテン</t>
    </rPh>
    <rPh sb="12" eb="14">
      <t>ガイトウ</t>
    </rPh>
    <rPh sb="36" eb="38">
      <t>バアイ</t>
    </rPh>
    <rPh sb="40" eb="43">
      <t>キャッカンテキ</t>
    </rPh>
    <rPh sb="44" eb="46">
      <t>ジジツ</t>
    </rPh>
    <rPh sb="47" eb="49">
      <t>カクニン</t>
    </rPh>
    <rPh sb="52" eb="54">
      <t>ショルイ</t>
    </rPh>
    <rPh sb="55" eb="57">
      <t>テンプ</t>
    </rPh>
    <phoneticPr fontId="1"/>
  </si>
  <si>
    <t>該当項目にチェックを選択してください</t>
    <rPh sb="0" eb="4">
      <t>ガイトウコウモク</t>
    </rPh>
    <rPh sb="10" eb="12">
      <t>センタク</t>
    </rPh>
    <phoneticPr fontId="1"/>
  </si>
  <si>
    <t>配点</t>
    <rPh sb="0" eb="2">
      <t>ハイテン</t>
    </rPh>
    <phoneticPr fontId="1"/>
  </si>
  <si>
    <t>経営管理の高度化</t>
    <rPh sb="0" eb="4">
      <t>ケイエイカンリ</t>
    </rPh>
    <rPh sb="5" eb="8">
      <t>コウドカ</t>
    </rPh>
    <phoneticPr fontId="1"/>
  </si>
  <si>
    <t>GLOBALG.A.P.又はASIAGAPの認証を取得している。</t>
    <phoneticPr fontId="1"/>
  </si>
  <si>
    <t>←変更（実施要綱）がある場合は更新のこと</t>
    <rPh sb="1" eb="3">
      <t>ヘンコウ</t>
    </rPh>
    <rPh sb="4" eb="8">
      <t>ジッシヨウコウ</t>
    </rPh>
    <rPh sb="12" eb="14">
      <t>バアイ</t>
    </rPh>
    <rPh sb="15" eb="17">
      <t>コウシン</t>
    </rPh>
    <phoneticPr fontId="1"/>
  </si>
  <si>
    <t>青色申告を行っている。</t>
    <phoneticPr fontId="7"/>
  </si>
  <si>
    <t>農業版事業継続計画（ＢＣＰ）を策定（農林水産省が公表している自然災害等のリスクに備えるためのチェックリスト「事業継続編」により策定した簡易版等を含む。）している。</t>
    <phoneticPr fontId="1"/>
  </si>
  <si>
    <t>環境配慮の取組（みどり認定）</t>
    <rPh sb="11" eb="13">
      <t>ニンテイ</t>
    </rPh>
    <phoneticPr fontId="1"/>
  </si>
  <si>
    <t>環境負荷低減事業活動実施計画若しくは特定環境負荷低減事業活動実施計画の認定を受けている。</t>
    <rPh sb="0" eb="2">
      <t>ゲンザイ</t>
    </rPh>
    <rPh sb="3" eb="6">
      <t>ノウサンブツ</t>
    </rPh>
    <rPh sb="7" eb="9">
      <t>ユシュツ</t>
    </rPh>
    <rPh sb="10" eb="12">
      <t>トリクミ</t>
    </rPh>
    <rPh sb="13" eb="15">
      <t>タシャ</t>
    </rPh>
    <rPh sb="17" eb="19">
      <t>レンケイ</t>
    </rPh>
    <rPh sb="22" eb="24">
      <t>トリクミ</t>
    </rPh>
    <rPh sb="25" eb="26">
      <t>フク</t>
    </rPh>
    <rPh sb="30" eb="31">
      <t>オコナ</t>
    </rPh>
    <phoneticPr fontId="7"/>
  </si>
  <si>
    <t>輸出の取組</t>
    <rPh sb="0" eb="2">
      <t>ユシュツ</t>
    </rPh>
    <rPh sb="3" eb="5">
      <t>トリクミ</t>
    </rPh>
    <phoneticPr fontId="1"/>
  </si>
  <si>
    <t>輸出事業計画の認定を受けている、又は認定を受けた輸出事業計画に連携者として位置付けられている。</t>
    <phoneticPr fontId="7"/>
  </si>
  <si>
    <t>フラッグシップ輸出産地に参画している。</t>
    <phoneticPr fontId="7"/>
  </si>
  <si>
    <t>女性の取組</t>
    <rPh sb="0" eb="2">
      <t>ジョセイ</t>
    </rPh>
    <rPh sb="3" eb="5">
      <t>トリクミ</t>
    </rPh>
    <phoneticPr fontId="1"/>
  </si>
  <si>
    <t>以下のいずれかに該当している。</t>
    <rPh sb="0" eb="2">
      <t>イカ</t>
    </rPh>
    <rPh sb="8" eb="10">
      <t>ガイトウ</t>
    </rPh>
    <phoneticPr fontId="7"/>
  </si>
  <si>
    <t>ア　女性農業者（自らが農業経営を行っている又は部門間で区分経理を行っている場合に当該部門の責任者である者に限る。）</t>
    <phoneticPr fontId="7"/>
  </si>
  <si>
    <t>イ　代表者が女性である又は役員若しくは構成員のうち女性が過半を占める法人又は任意組織</t>
    <phoneticPr fontId="7"/>
  </si>
  <si>
    <t>ウ　法人又は任意組織であって、部門間で区分経理を行っており、女性が当該部門の責任者であるもの</t>
    <phoneticPr fontId="1"/>
  </si>
  <si>
    <t>労働環境の改善</t>
    <phoneticPr fontId="1"/>
  </si>
  <si>
    <t>労働保険（労働者災害補償保険・雇用保険）に加入している。</t>
    <phoneticPr fontId="1"/>
  </si>
  <si>
    <t>社会保険（厚生年金保険・健康保険）に加入している。</t>
    <phoneticPr fontId="1"/>
  </si>
  <si>
    <t>労働時間、休憩及び休日について他産業と同等の労働環境を整備している。</t>
    <phoneticPr fontId="1"/>
  </si>
  <si>
    <t>取組内容ポイント計</t>
    <rPh sb="0" eb="4">
      <t>トリクミナイヨウ</t>
    </rPh>
    <rPh sb="8" eb="9">
      <t>ケイ</t>
    </rPh>
    <phoneticPr fontId="1"/>
  </si>
  <si>
    <t>ポイント合計</t>
    <rPh sb="4" eb="6">
      <t>ゴウケイ</t>
    </rPh>
    <phoneticPr fontId="1"/>
  </si>
  <si>
    <t>（注）　１　環境負荷低減事業活動実施計画及び特定環境負荷低減事業活動実施計画とは、環境と調和のとれた食料システムの
　　　　　確立のための環境負荷低減事業活動の促進等に関する法律（令和４年法律第37号）により都道府県知事が認定した計画をいう。</t>
    <rPh sb="1" eb="2">
      <t>チュウ</t>
    </rPh>
    <phoneticPr fontId="7"/>
  </si>
  <si>
    <t>　　　　２　輸出事業計画とは、輸出事業計画の認定規程（令和２年４月１日付け農林水産大臣決定）により農林水産大臣が認定した
　　　　　計画をいう。</t>
    <phoneticPr fontId="7"/>
  </si>
  <si>
    <t>　　　　３　フラッグシップ輸出産地とは、フラッグシップ輸出産地選定実施要領（令和６年４月 19 日付け６輸国第256号）第５の規定に
　　　　　より認定証の交付を受けた産地をいう。</t>
    <phoneticPr fontId="7"/>
  </si>
  <si>
    <t>経営体No.</t>
    <rPh sb="0" eb="3">
      <t>ケイエイタイ</t>
    </rPh>
    <phoneticPr fontId="1"/>
  </si>
  <si>
    <t>法人・法人以外</t>
    <rPh sb="0" eb="2">
      <t>ホウジン</t>
    </rPh>
    <rPh sb="3" eb="5">
      <t>ホウジン</t>
    </rPh>
    <rPh sb="5" eb="7">
      <t>イガイ</t>
    </rPh>
    <phoneticPr fontId="1"/>
  </si>
  <si>
    <t>課税情報（消費税）</t>
    <rPh sb="0" eb="4">
      <t>カゼイジョウホウ</t>
    </rPh>
    <rPh sb="5" eb="8">
      <t>ショウヒゼイ</t>
    </rPh>
    <phoneticPr fontId="1"/>
  </si>
  <si>
    <t>人件費　（円）</t>
    <rPh sb="0" eb="3">
      <t>ジンケンヒ</t>
    </rPh>
    <rPh sb="5" eb="6">
      <t>エン</t>
    </rPh>
    <phoneticPr fontId="1"/>
  </si>
  <si>
    <t>拡大する作目</t>
    <rPh sb="0" eb="2">
      <t>カクダイ</t>
    </rPh>
    <rPh sb="4" eb="6">
      <t>サクモク</t>
    </rPh>
    <phoneticPr fontId="1"/>
  </si>
  <si>
    <t>　事業実施地区内での経営面積の現状(ha)</t>
    <rPh sb="1" eb="7">
      <t>ジギョウジッシチク</t>
    </rPh>
    <rPh sb="7" eb="8">
      <t>ナイ</t>
    </rPh>
    <rPh sb="10" eb="14">
      <t>ケイエイメンセキ</t>
    </rPh>
    <rPh sb="15" eb="17">
      <t>ゲンジョウ</t>
    </rPh>
    <phoneticPr fontId="1"/>
  </si>
  <si>
    <t>うち拡大作目</t>
    <rPh sb="2" eb="6">
      <t>カクダイサクモク</t>
    </rPh>
    <phoneticPr fontId="1"/>
  </si>
  <si>
    <t>　１年度目の目標(ha)</t>
    <rPh sb="2" eb="5">
      <t>ネンドメ</t>
    </rPh>
    <rPh sb="6" eb="8">
      <t>モクヒョウ</t>
    </rPh>
    <phoneticPr fontId="1"/>
  </si>
  <si>
    <t>　２年度目の目標(ha)</t>
    <rPh sb="2" eb="5">
      <t>ネンドメ</t>
    </rPh>
    <rPh sb="6" eb="8">
      <t>モクヒョウ</t>
    </rPh>
    <phoneticPr fontId="1"/>
  </si>
  <si>
    <t>　３年度目の目標(ha)</t>
    <rPh sb="2" eb="5">
      <t>ネンドメ</t>
    </rPh>
    <rPh sb="6" eb="8">
      <t>モクヒョウ</t>
    </rPh>
    <phoneticPr fontId="1"/>
  </si>
  <si>
    <t>リース期間終了後の経営面積の相当程度の拡大目標</t>
    <rPh sb="3" eb="8">
      <t>キカンシュウリョウゴ</t>
    </rPh>
    <rPh sb="9" eb="11">
      <t>ケイエイ</t>
    </rPh>
    <rPh sb="11" eb="13">
      <t>メンセキ</t>
    </rPh>
    <rPh sb="14" eb="18">
      <t>ソウトウテイド</t>
    </rPh>
    <rPh sb="19" eb="23">
      <t>カクダイモクヒョウ</t>
    </rPh>
    <phoneticPr fontId="1"/>
  </si>
  <si>
    <t>スマ農認定</t>
    <rPh sb="2" eb="3">
      <t>ノウ</t>
    </rPh>
    <rPh sb="3" eb="5">
      <t>ニンテイ</t>
    </rPh>
    <phoneticPr fontId="1"/>
  </si>
  <si>
    <t>　付加価値額の現状</t>
    <rPh sb="1" eb="6">
      <t>フカカチガク</t>
    </rPh>
    <rPh sb="7" eb="9">
      <t>ゲンジョウ</t>
    </rPh>
    <phoneticPr fontId="1"/>
  </si>
  <si>
    <t>　総労働時間又は労働人数</t>
    <rPh sb="1" eb="6">
      <t>ソウロウドウジカン</t>
    </rPh>
    <rPh sb="6" eb="7">
      <t>マタ</t>
    </rPh>
    <rPh sb="8" eb="12">
      <t>ロウドウニンズウ</t>
    </rPh>
    <phoneticPr fontId="1"/>
  </si>
  <si>
    <t>　１年度目の目標</t>
    <rPh sb="2" eb="5">
      <t>ネンドメ</t>
    </rPh>
    <rPh sb="6" eb="8">
      <t>モクヒョウ</t>
    </rPh>
    <phoneticPr fontId="1"/>
  </si>
  <si>
    <t>　　１年度目の付加価値額</t>
    <rPh sb="3" eb="6">
      <t>ネンドメ</t>
    </rPh>
    <rPh sb="7" eb="12">
      <t>フカカチガク</t>
    </rPh>
    <phoneticPr fontId="1"/>
  </si>
  <si>
    <t>　２年度目の目標</t>
    <rPh sb="2" eb="5">
      <t>ネンドメ</t>
    </rPh>
    <rPh sb="6" eb="8">
      <t>モクヒョウ</t>
    </rPh>
    <phoneticPr fontId="1"/>
  </si>
  <si>
    <t>　　2年度目の付加価値額</t>
    <rPh sb="3" eb="6">
      <t>ネンドメ</t>
    </rPh>
    <rPh sb="7" eb="12">
      <t>フカカチガク</t>
    </rPh>
    <phoneticPr fontId="1"/>
  </si>
  <si>
    <t>　　2年度目の総労働時間又は労働人数</t>
    <rPh sb="3" eb="6">
      <t>ネンドメ</t>
    </rPh>
    <rPh sb="7" eb="12">
      <t>ソウロウドウジカン</t>
    </rPh>
    <rPh sb="12" eb="13">
      <t>マタ</t>
    </rPh>
    <rPh sb="14" eb="18">
      <t>ロウドウニンズウ</t>
    </rPh>
    <phoneticPr fontId="1"/>
  </si>
  <si>
    <t>　３年度目の目標</t>
    <rPh sb="2" eb="5">
      <t>ネンドメ</t>
    </rPh>
    <rPh sb="6" eb="8">
      <t>モクヒョウ</t>
    </rPh>
    <phoneticPr fontId="1"/>
  </si>
  <si>
    <t>　　3年度目の付加価値額</t>
    <rPh sb="3" eb="6">
      <t>ネンドメ</t>
    </rPh>
    <rPh sb="7" eb="12">
      <t>フカカチガク</t>
    </rPh>
    <phoneticPr fontId="1"/>
  </si>
  <si>
    <t>　　3年度目の総労働時間又は労働人数</t>
    <rPh sb="3" eb="6">
      <t>ネンドメ</t>
    </rPh>
    <rPh sb="7" eb="12">
      <t>ソウロウドウジカン</t>
    </rPh>
    <rPh sb="12" eb="13">
      <t>マタ</t>
    </rPh>
    <rPh sb="14" eb="18">
      <t>ロウドウニンズウ</t>
    </rPh>
    <phoneticPr fontId="1"/>
  </si>
  <si>
    <t>成果目標との関係</t>
    <rPh sb="0" eb="4">
      <t>セイカモクヒョウ</t>
    </rPh>
    <rPh sb="6" eb="8">
      <t>カンケイ</t>
    </rPh>
    <phoneticPr fontId="1"/>
  </si>
  <si>
    <t>機械等名、規模、台数等</t>
    <rPh sb="0" eb="3">
      <t>キカイトウ</t>
    </rPh>
    <rPh sb="3" eb="4">
      <t>メイ</t>
    </rPh>
    <rPh sb="5" eb="7">
      <t>キボ</t>
    </rPh>
    <rPh sb="8" eb="11">
      <t>ダイスウトウ</t>
    </rPh>
    <phoneticPr fontId="1"/>
  </si>
  <si>
    <t>備考</t>
    <phoneticPr fontId="1"/>
  </si>
  <si>
    <t>リース期間</t>
    <rPh sb="3" eb="5">
      <t>キカン</t>
    </rPh>
    <phoneticPr fontId="1"/>
  </si>
  <si>
    <t>備考</t>
    <rPh sb="0" eb="2">
      <t>ビコウ</t>
    </rPh>
    <phoneticPr fontId="1"/>
  </si>
  <si>
    <t>事業費（円）</t>
  </si>
  <si>
    <t>助成金（国費）</t>
  </si>
  <si>
    <t>自己資金</t>
  </si>
  <si>
    <t>都道府県</t>
  </si>
  <si>
    <t>市町村</t>
  </si>
  <si>
    <t>備考除税額</t>
    <rPh sb="0" eb="2">
      <t>ビコウ</t>
    </rPh>
    <rPh sb="2" eb="5">
      <t>ジョゼイガク</t>
    </rPh>
    <phoneticPr fontId="1"/>
  </si>
  <si>
    <t>備考うち国費</t>
    <rPh sb="0" eb="2">
      <t>ビコウ</t>
    </rPh>
    <rPh sb="4" eb="6">
      <t>コクヒ</t>
    </rPh>
    <phoneticPr fontId="1"/>
  </si>
  <si>
    <t>拡大面積</t>
    <rPh sb="0" eb="4">
      <t>カクダイメンセキ</t>
    </rPh>
    <phoneticPr fontId="1"/>
  </si>
  <si>
    <t>面積拡大率</t>
    <rPh sb="0" eb="2">
      <t>メンセキ</t>
    </rPh>
    <rPh sb="2" eb="5">
      <t>カクダイリツ</t>
    </rPh>
    <phoneticPr fontId="1"/>
  </si>
  <si>
    <t>付加価値拡大率</t>
    <rPh sb="0" eb="4">
      <t>フカカチ</t>
    </rPh>
    <rPh sb="4" eb="7">
      <t>カクダイリツ</t>
    </rPh>
    <phoneticPr fontId="1"/>
  </si>
  <si>
    <t>拡大額</t>
    <rPh sb="0" eb="3">
      <t>カクダイガク</t>
    </rPh>
    <phoneticPr fontId="1"/>
  </si>
  <si>
    <t>労働生産性</t>
    <rPh sb="0" eb="5">
      <t>ロウドウセイサンセイ</t>
    </rPh>
    <phoneticPr fontId="1"/>
  </si>
  <si>
    <t>成果目標ポイント</t>
    <rPh sb="0" eb="4">
      <t>セイカモクヒョウ</t>
    </rPh>
    <phoneticPr fontId="1"/>
  </si>
  <si>
    <t>GAP</t>
    <phoneticPr fontId="1"/>
  </si>
  <si>
    <t>青色申告</t>
    <rPh sb="0" eb="2">
      <t>アオイロ</t>
    </rPh>
    <rPh sb="2" eb="4">
      <t>シンコク</t>
    </rPh>
    <phoneticPr fontId="1"/>
  </si>
  <si>
    <t>BCP</t>
    <phoneticPr fontId="1"/>
  </si>
  <si>
    <t>みどり</t>
    <phoneticPr fontId="1"/>
  </si>
  <si>
    <t>輸出計画</t>
    <rPh sb="0" eb="4">
      <t>ユシュツケイカク</t>
    </rPh>
    <phoneticPr fontId="1"/>
  </si>
  <si>
    <t>フラッグシップ産地</t>
    <rPh sb="7" eb="9">
      <t>サンチ</t>
    </rPh>
    <phoneticPr fontId="1"/>
  </si>
  <si>
    <t>女性</t>
    <rPh sb="0" eb="2">
      <t>ジョセイ</t>
    </rPh>
    <phoneticPr fontId="1"/>
  </si>
  <si>
    <t>労働保険</t>
    <rPh sb="0" eb="4">
      <t>ロウドウホケン</t>
    </rPh>
    <phoneticPr fontId="1"/>
  </si>
  <si>
    <t>社会保険</t>
    <rPh sb="0" eb="4">
      <t>シャカイホケン</t>
    </rPh>
    <phoneticPr fontId="1"/>
  </si>
  <si>
    <t>労働時間</t>
    <rPh sb="0" eb="4">
      <t>ロウドウジカン</t>
    </rPh>
    <phoneticPr fontId="1"/>
  </si>
  <si>
    <t>取組計</t>
    <rPh sb="0" eb="2">
      <t>トリクミ</t>
    </rPh>
    <rPh sb="2" eb="3">
      <t>ケイ</t>
    </rPh>
    <phoneticPr fontId="1"/>
  </si>
  <si>
    <t>（参考様式）</t>
    <rPh sb="1" eb="3">
      <t>サンコウ</t>
    </rPh>
    <rPh sb="3" eb="5">
      <t>ヨウシキ</t>
    </rPh>
    <phoneticPr fontId="1"/>
  </si>
  <si>
    <t>地域農業構造転換支援計画個別経営体調書確認事項等</t>
    <rPh sb="0" eb="2">
      <t>チイキ</t>
    </rPh>
    <rPh sb="2" eb="4">
      <t>ノウギョウ</t>
    </rPh>
    <rPh sb="4" eb="6">
      <t>コウゾウ</t>
    </rPh>
    <rPh sb="6" eb="8">
      <t>テンカン</t>
    </rPh>
    <rPh sb="8" eb="10">
      <t>シエン</t>
    </rPh>
    <rPh sb="10" eb="12">
      <t>ケイカク</t>
    </rPh>
    <rPh sb="12" eb="14">
      <t>コベツ</t>
    </rPh>
    <rPh sb="14" eb="17">
      <t>ケイエイタイ</t>
    </rPh>
    <rPh sb="17" eb="19">
      <t>チョウショ</t>
    </rPh>
    <rPh sb="19" eb="21">
      <t>カクニン</t>
    </rPh>
    <rPh sb="21" eb="23">
      <t>ジコウ</t>
    </rPh>
    <rPh sb="23" eb="24">
      <t>トウ</t>
    </rPh>
    <phoneticPr fontId="1"/>
  </si>
  <si>
    <t>助成対象者名</t>
    <rPh sb="0" eb="6">
      <t>ジョセイタイショウシャメイ</t>
    </rPh>
    <phoneticPr fontId="1"/>
  </si>
  <si>
    <t>代表者名
（法人等の場合）</t>
    <rPh sb="0" eb="3">
      <t>ダイヒョウシャ</t>
    </rPh>
    <rPh sb="3" eb="4">
      <t>メイ</t>
    </rPh>
    <rPh sb="6" eb="8">
      <t>ホウジン</t>
    </rPh>
    <rPh sb="8" eb="9">
      <t>トウ</t>
    </rPh>
    <rPh sb="10" eb="12">
      <t>バアイ</t>
    </rPh>
    <phoneticPr fontId="1"/>
  </si>
  <si>
    <t>１　個人情報等の同意</t>
    <rPh sb="2" eb="6">
      <t>コジンジョウホウ</t>
    </rPh>
    <rPh sb="6" eb="7">
      <t>トウ</t>
    </rPh>
    <rPh sb="8" eb="10">
      <t>ドウイ</t>
    </rPh>
    <phoneticPr fontId="1"/>
  </si>
  <si>
    <t>以下の内容に同意等する場合は、チェックしてください。</t>
    <rPh sb="0" eb="2">
      <t>イカ</t>
    </rPh>
    <rPh sb="3" eb="5">
      <t>ナイヨウ</t>
    </rPh>
    <rPh sb="6" eb="8">
      <t>ドウイ</t>
    </rPh>
    <rPh sb="8" eb="9">
      <t>トウ</t>
    </rPh>
    <rPh sb="11" eb="13">
      <t>バアイ</t>
    </rPh>
    <phoneticPr fontId="1"/>
  </si>
  <si>
    <t>　本事業の実施に当たり、本申請に係る個人情報並びに地域計画に記載されている個人情報（氏名等）について、関係自治体、支援機関、関係機関に提供することに同意します。　（同意いただけない場合は、取組内容等が確認ができないため、本事業の実施ができない場合があります。）</t>
    <phoneticPr fontId="1"/>
  </si>
  <si>
    <t>　導入等した機械等について、被覆期間中、稼働期間中又は災害による被害の発生が想定される時季に限定せず、通年で処分制限期間（耐用年数期間）において、園芸施設共済、農機具共済、民間事業者の保険の加入等により気象災害等による被災に備えることに同意します。</t>
  </si>
  <si>
    <t>　本事業の事業実施状況及び成果等について、調査、報告又は資料提供に協力します。</t>
    <phoneticPr fontId="1"/>
  </si>
  <si>
    <t>２　提出書類（申請時）</t>
    <rPh sb="2" eb="4">
      <t>テイシュツ</t>
    </rPh>
    <rPh sb="4" eb="6">
      <t>ショルイ</t>
    </rPh>
    <rPh sb="7" eb="10">
      <t>シンセイジ</t>
    </rPh>
    <phoneticPr fontId="1"/>
  </si>
  <si>
    <t>※「地域農業構造転換支援事業に係る地域農業構造転換支援計画個別経営体調書の記載要領」の（別添５）「申請時に必要となる提出書類」参照（8ページ）</t>
    <rPh sb="44" eb="46">
      <t>ベッテン</t>
    </rPh>
    <rPh sb="63" eb="65">
      <t>サンショウ</t>
    </rPh>
    <phoneticPr fontId="1"/>
  </si>
  <si>
    <t>(認定農業者等の区分)</t>
    <rPh sb="1" eb="3">
      <t>ニンテイ</t>
    </rPh>
    <rPh sb="3" eb="6">
      <t>ノウギョウシャ</t>
    </rPh>
    <rPh sb="6" eb="7">
      <t>トウ</t>
    </rPh>
    <rPh sb="8" eb="10">
      <t>クブン</t>
    </rPh>
    <phoneticPr fontId="7"/>
  </si>
  <si>
    <t>水田作</t>
    <rPh sb="0" eb="2">
      <t>スイデン</t>
    </rPh>
    <rPh sb="2" eb="3">
      <t>サク</t>
    </rPh>
    <phoneticPr fontId="7"/>
  </si>
  <si>
    <t>③整備内容</t>
  </si>
  <si>
    <t>④被災に備えた措置</t>
    <rPh sb="1" eb="3">
      <t>ヒサイ</t>
    </rPh>
    <rPh sb="4" eb="5">
      <t>ソナ</t>
    </rPh>
    <rPh sb="7" eb="9">
      <t>ソチ</t>
    </rPh>
    <phoneticPr fontId="7"/>
  </si>
  <si>
    <t>番号</t>
    <rPh sb="0" eb="2">
      <t>バンゴウ</t>
    </rPh>
    <phoneticPr fontId="7"/>
  </si>
  <si>
    <t>区分</t>
    <rPh sb="0" eb="2">
      <t>クブン</t>
    </rPh>
    <phoneticPr fontId="7"/>
  </si>
  <si>
    <t>畑作</t>
    <rPh sb="0" eb="2">
      <t>ハタサク</t>
    </rPh>
    <phoneticPr fontId="7"/>
  </si>
  <si>
    <t>経営面積の３割又は４ha以上の拡大</t>
    <rPh sb="0" eb="4">
      <t>ケイエイメンセキ</t>
    </rPh>
    <rPh sb="6" eb="8">
      <t>ワリマタ</t>
    </rPh>
    <rPh sb="12" eb="14">
      <t>イジョウ</t>
    </rPh>
    <rPh sb="15" eb="17">
      <t>カクダイ</t>
    </rPh>
    <phoneticPr fontId="1"/>
  </si>
  <si>
    <t>課税事業者（簡易課税事業者除く）</t>
    <phoneticPr fontId="1"/>
  </si>
  <si>
    <t>機械等名</t>
    <rPh sb="0" eb="3">
      <t>キカイトウ</t>
    </rPh>
    <rPh sb="3" eb="4">
      <t>メイ</t>
    </rPh>
    <phoneticPr fontId="7"/>
  </si>
  <si>
    <t>備考</t>
    <rPh sb="0" eb="2">
      <t>ビコウ</t>
    </rPh>
    <phoneticPr fontId="7"/>
  </si>
  <si>
    <t>保険等の種類</t>
    <rPh sb="0" eb="2">
      <t>ホケン</t>
    </rPh>
    <rPh sb="2" eb="3">
      <t>トウ</t>
    </rPh>
    <rPh sb="4" eb="6">
      <t>シュルイ</t>
    </rPh>
    <phoneticPr fontId="7"/>
  </si>
  <si>
    <t>経営の高度化</t>
    <rPh sb="0" eb="2">
      <t>ケイエイ</t>
    </rPh>
    <rPh sb="3" eb="6">
      <t>コウドカ</t>
    </rPh>
    <phoneticPr fontId="1"/>
  </si>
  <si>
    <t>ＧＬＯＢＡＬＧ．Ａ．Ｐ．又はＡＳＩＡＧＡＰの認証を取得している。</t>
    <phoneticPr fontId="1"/>
  </si>
  <si>
    <t>経営面積の拡大率</t>
    <rPh sb="0" eb="4">
      <t>ケイエイメンセキ</t>
    </rPh>
    <rPh sb="5" eb="8">
      <t>カクダイリツ</t>
    </rPh>
    <phoneticPr fontId="1"/>
  </si>
  <si>
    <t>認定農業者</t>
    <rPh sb="0" eb="2">
      <t>ニンテイ</t>
    </rPh>
    <rPh sb="2" eb="5">
      <t>ノウギョウシャ</t>
    </rPh>
    <phoneticPr fontId="7"/>
  </si>
  <si>
    <t>露地野菜作</t>
    <rPh sb="0" eb="2">
      <t>ロジ</t>
    </rPh>
    <rPh sb="2" eb="4">
      <t>ヤサイ</t>
    </rPh>
    <rPh sb="4" eb="5">
      <t>サク</t>
    </rPh>
    <phoneticPr fontId="7"/>
  </si>
  <si>
    <t>付加価値額の10%以上の向上</t>
    <rPh sb="0" eb="5">
      <t>フカカチガク</t>
    </rPh>
    <rPh sb="9" eb="11">
      <t>イジョウ</t>
    </rPh>
    <rPh sb="12" eb="14">
      <t>コウジョウ</t>
    </rPh>
    <phoneticPr fontId="1"/>
  </si>
  <si>
    <t>簡易課税事業者</t>
    <phoneticPr fontId="1"/>
  </si>
  <si>
    <t>トラクター</t>
  </si>
  <si>
    <t>園芸施設共済</t>
    <rPh sb="0" eb="2">
      <t>エンゲイ</t>
    </rPh>
    <rPh sb="2" eb="4">
      <t>シセツ</t>
    </rPh>
    <rPh sb="4" eb="6">
      <t>キョウサイ</t>
    </rPh>
    <phoneticPr fontId="7"/>
  </si>
  <si>
    <t>青色申告を行っている。</t>
    <rPh sb="0" eb="2">
      <t>アオイロ</t>
    </rPh>
    <rPh sb="2" eb="4">
      <t>シンコク</t>
    </rPh>
    <rPh sb="5" eb="6">
      <t>オコナ</t>
    </rPh>
    <phoneticPr fontId="7"/>
  </si>
  <si>
    <t>認定就農者</t>
    <rPh sb="0" eb="2">
      <t>ニンテイ</t>
    </rPh>
    <rPh sb="2" eb="5">
      <t>シュウノウシャ</t>
    </rPh>
    <phoneticPr fontId="7"/>
  </si>
  <si>
    <t>施設野菜作</t>
    <rPh sb="0" eb="2">
      <t>シセツ</t>
    </rPh>
    <rPh sb="2" eb="4">
      <t>ヤサイ</t>
    </rPh>
    <rPh sb="4" eb="5">
      <t>サク</t>
    </rPh>
    <phoneticPr fontId="7"/>
  </si>
  <si>
    <t>労働生産性の3％以上の向上</t>
    <rPh sb="0" eb="5">
      <t>ロウドウセイサンセイ</t>
    </rPh>
    <rPh sb="8" eb="10">
      <t>イジョウ</t>
    </rPh>
    <rPh sb="11" eb="13">
      <t>コウジョウ</t>
    </rPh>
    <phoneticPr fontId="1"/>
  </si>
  <si>
    <t>免税事業者</t>
    <phoneticPr fontId="1"/>
  </si>
  <si>
    <t>コンバイン</t>
  </si>
  <si>
    <t>農機具共済</t>
    <rPh sb="0" eb="3">
      <t>ノウキグ</t>
    </rPh>
    <rPh sb="3" eb="5">
      <t>キョウサイ</t>
    </rPh>
    <phoneticPr fontId="7"/>
  </si>
  <si>
    <t>農業版ＢＣＰ（事業継続計画）（農林水産省が公表している自然災害等のリスクに備えるためのチェックリスト「事業計画編」により策定した簡易版等を含む。））を策定している。</t>
    <phoneticPr fontId="1"/>
  </si>
  <si>
    <t>集落営農組織（任意組織）</t>
    <rPh sb="0" eb="2">
      <t>シュウラク</t>
    </rPh>
    <rPh sb="2" eb="4">
      <t>エイノウ</t>
    </rPh>
    <rPh sb="4" eb="6">
      <t>ソシキ</t>
    </rPh>
    <rPh sb="7" eb="9">
      <t>ニンイ</t>
    </rPh>
    <rPh sb="9" eb="11">
      <t>ソシキ</t>
    </rPh>
    <phoneticPr fontId="7"/>
  </si>
  <si>
    <t>果樹作</t>
    <rPh sb="0" eb="2">
      <t>カジュ</t>
    </rPh>
    <rPh sb="2" eb="3">
      <t>サク</t>
    </rPh>
    <phoneticPr fontId="7"/>
  </si>
  <si>
    <t>田植機</t>
    <rPh sb="0" eb="3">
      <t>タウエキ</t>
    </rPh>
    <phoneticPr fontId="7"/>
  </si>
  <si>
    <t>損害保険</t>
    <rPh sb="0" eb="2">
      <t>ソンガイ</t>
    </rPh>
    <rPh sb="2" eb="4">
      <t>ホケン</t>
    </rPh>
    <phoneticPr fontId="7"/>
  </si>
  <si>
    <t>市町村基本構想に示す目標水準を達成している農業者</t>
    <rPh sb="0" eb="7">
      <t>シチョウソンキホンコウソウ</t>
    </rPh>
    <rPh sb="8" eb="9">
      <t>シメ</t>
    </rPh>
    <rPh sb="10" eb="12">
      <t>モクヒョウ</t>
    </rPh>
    <rPh sb="12" eb="14">
      <t>スイジュン</t>
    </rPh>
    <rPh sb="15" eb="17">
      <t>タッセイ</t>
    </rPh>
    <rPh sb="21" eb="24">
      <t>ノウギョウシャ</t>
    </rPh>
    <phoneticPr fontId="7"/>
  </si>
  <si>
    <t>露地花き</t>
    <rPh sb="0" eb="2">
      <t>ロジ</t>
    </rPh>
    <rPh sb="2" eb="3">
      <t>カ</t>
    </rPh>
    <phoneticPr fontId="7"/>
  </si>
  <si>
    <t>1 課税事業者（簡易課税事業者除く）</t>
    <phoneticPr fontId="1"/>
  </si>
  <si>
    <t>乗用管理機</t>
    <rPh sb="0" eb="2">
      <t>ジョウヨウ</t>
    </rPh>
    <rPh sb="2" eb="4">
      <t>カンリ</t>
    </rPh>
    <rPh sb="4" eb="5">
      <t>キ</t>
    </rPh>
    <phoneticPr fontId="7"/>
  </si>
  <si>
    <t>その他の保険等</t>
    <rPh sb="2" eb="3">
      <t>タ</t>
    </rPh>
    <rPh sb="4" eb="6">
      <t>ホケン</t>
    </rPh>
    <rPh sb="6" eb="7">
      <t>トウ</t>
    </rPh>
    <phoneticPr fontId="7"/>
  </si>
  <si>
    <t>環境負荷低減事業活動実施計画又は特定環境負荷低減事業活動実施計画の認定を受けている</t>
    <rPh sb="0" eb="2">
      <t>カンキョウ</t>
    </rPh>
    <rPh sb="2" eb="4">
      <t>フカ</t>
    </rPh>
    <rPh sb="4" eb="6">
      <t>テイゲン</t>
    </rPh>
    <rPh sb="6" eb="8">
      <t>ジギョウ</t>
    </rPh>
    <rPh sb="8" eb="10">
      <t>カツドウ</t>
    </rPh>
    <rPh sb="10" eb="12">
      <t>ジッシ</t>
    </rPh>
    <rPh sb="12" eb="14">
      <t>ケイカク</t>
    </rPh>
    <rPh sb="14" eb="15">
      <t>マタ</t>
    </rPh>
    <rPh sb="16" eb="18">
      <t>トクテイ</t>
    </rPh>
    <rPh sb="18" eb="20">
      <t>カンキョウ</t>
    </rPh>
    <rPh sb="20" eb="22">
      <t>フカ</t>
    </rPh>
    <rPh sb="22" eb="24">
      <t>テイゲン</t>
    </rPh>
    <rPh sb="24" eb="26">
      <t>ジギョウ</t>
    </rPh>
    <rPh sb="26" eb="28">
      <t>カツドウ</t>
    </rPh>
    <rPh sb="28" eb="30">
      <t>ジッシ</t>
    </rPh>
    <rPh sb="30" eb="32">
      <t>ケイカク</t>
    </rPh>
    <rPh sb="33" eb="35">
      <t>ニンテイ</t>
    </rPh>
    <rPh sb="36" eb="37">
      <t>ウ</t>
    </rPh>
    <phoneticPr fontId="7"/>
  </si>
  <si>
    <t>市町村が認める者</t>
    <rPh sb="0" eb="3">
      <t>シチョウソン</t>
    </rPh>
    <rPh sb="4" eb="5">
      <t>ミト</t>
    </rPh>
    <rPh sb="7" eb="8">
      <t>シャ</t>
    </rPh>
    <phoneticPr fontId="7"/>
  </si>
  <si>
    <t>施設花き</t>
    <rPh sb="0" eb="2">
      <t>シセツ</t>
    </rPh>
    <rPh sb="2" eb="3">
      <t>カ</t>
    </rPh>
    <phoneticPr fontId="7"/>
  </si>
  <si>
    <t>2 簡易課税事業者</t>
    <phoneticPr fontId="1"/>
  </si>
  <si>
    <t>茶複合管理機</t>
    <rPh sb="0" eb="1">
      <t>チャ</t>
    </rPh>
    <rPh sb="1" eb="3">
      <t>フクゴウ</t>
    </rPh>
    <rPh sb="3" eb="5">
      <t>カンリ</t>
    </rPh>
    <rPh sb="5" eb="6">
      <t>キ</t>
    </rPh>
    <phoneticPr fontId="7"/>
  </si>
  <si>
    <t>施工業者の保証</t>
    <rPh sb="0" eb="2">
      <t>セコウ</t>
    </rPh>
    <rPh sb="2" eb="4">
      <t>ギョウシャ</t>
    </rPh>
    <rPh sb="5" eb="7">
      <t>ホショウ</t>
    </rPh>
    <phoneticPr fontId="7"/>
  </si>
  <si>
    <t>酪農</t>
    <rPh sb="0" eb="2">
      <t>ラクノウ</t>
    </rPh>
    <phoneticPr fontId="7"/>
  </si>
  <si>
    <t>3 免税事業者</t>
    <phoneticPr fontId="1"/>
  </si>
  <si>
    <t>アタッチメント</t>
  </si>
  <si>
    <t>その他</t>
    <rPh sb="2" eb="3">
      <t>タ</t>
    </rPh>
    <phoneticPr fontId="7"/>
  </si>
  <si>
    <t>繁殖牛</t>
    <rPh sb="0" eb="2">
      <t>ハンショク</t>
    </rPh>
    <rPh sb="2" eb="3">
      <t>ギュウ</t>
    </rPh>
    <phoneticPr fontId="7"/>
  </si>
  <si>
    <t>ＧＰＳガイダンス</t>
  </si>
  <si>
    <t>肥育牛</t>
    <rPh sb="0" eb="3">
      <t>ヒイクギュウ</t>
    </rPh>
    <phoneticPr fontId="7"/>
  </si>
  <si>
    <t>その他機械</t>
    <rPh sb="2" eb="3">
      <t>タ</t>
    </rPh>
    <rPh sb="3" eb="5">
      <t>キカイ</t>
    </rPh>
    <phoneticPr fontId="7"/>
  </si>
  <si>
    <t>輸出</t>
    <rPh sb="0" eb="2">
      <t>ユシュツ</t>
    </rPh>
    <phoneticPr fontId="1"/>
  </si>
  <si>
    <t>現在、農産物の輸出の取組（他者との連携による取組を含む。）を行っている。</t>
    <rPh sb="0" eb="2">
      <t>ゲンザイ</t>
    </rPh>
    <rPh sb="3" eb="6">
      <t>ノウサンブツ</t>
    </rPh>
    <rPh sb="7" eb="9">
      <t>ユシュツ</t>
    </rPh>
    <rPh sb="10" eb="12">
      <t>トリクミ</t>
    </rPh>
    <phoneticPr fontId="7"/>
  </si>
  <si>
    <t>養豚</t>
    <rPh sb="0" eb="2">
      <t>ヨウトン</t>
    </rPh>
    <phoneticPr fontId="7"/>
  </si>
  <si>
    <t>ハウス</t>
  </si>
  <si>
    <t>輸出事業計画の認定を受けている、又は認定を受けた輸出事業計画に連携者として位置付けられている。</t>
    <rPh sb="0" eb="2">
      <t>ユシュツ</t>
    </rPh>
    <rPh sb="2" eb="4">
      <t>ジギョウ</t>
    </rPh>
    <rPh sb="4" eb="6">
      <t>ケイカク</t>
    </rPh>
    <rPh sb="7" eb="9">
      <t>ニンテイ</t>
    </rPh>
    <rPh sb="10" eb="11">
      <t>ウ</t>
    </rPh>
    <rPh sb="16" eb="17">
      <t>マタ</t>
    </rPh>
    <rPh sb="18" eb="20">
      <t>ニンテイ</t>
    </rPh>
    <rPh sb="21" eb="22">
      <t>ウ</t>
    </rPh>
    <rPh sb="24" eb="26">
      <t>ユシュツ</t>
    </rPh>
    <rPh sb="26" eb="28">
      <t>ジギョウ</t>
    </rPh>
    <rPh sb="28" eb="30">
      <t>ケイカク</t>
    </rPh>
    <rPh sb="31" eb="33">
      <t>レンケイ</t>
    </rPh>
    <rPh sb="33" eb="34">
      <t>シャ</t>
    </rPh>
    <rPh sb="37" eb="40">
      <t>イチヅ</t>
    </rPh>
    <phoneticPr fontId="7"/>
  </si>
  <si>
    <t>採卵養鶏</t>
    <rPh sb="0" eb="2">
      <t>サイラン</t>
    </rPh>
    <rPh sb="2" eb="4">
      <t>ヨウケイ</t>
    </rPh>
    <phoneticPr fontId="7"/>
  </si>
  <si>
    <t>育苗施設</t>
    <rPh sb="0" eb="2">
      <t>イクビョウ</t>
    </rPh>
    <rPh sb="2" eb="4">
      <t>シセツ</t>
    </rPh>
    <phoneticPr fontId="7"/>
  </si>
  <si>
    <t>フラッグシップ輸出産地に参画している。</t>
    <rPh sb="7" eb="11">
      <t>ユシュツサンチ</t>
    </rPh>
    <rPh sb="12" eb="14">
      <t>サンカク</t>
    </rPh>
    <phoneticPr fontId="7"/>
  </si>
  <si>
    <t>ブロイラー養鶏</t>
    <rPh sb="5" eb="7">
      <t>ヨウケイ</t>
    </rPh>
    <phoneticPr fontId="7"/>
  </si>
  <si>
    <t>乾燥調製施設</t>
    <rPh sb="0" eb="2">
      <t>カンソウ</t>
    </rPh>
    <rPh sb="2" eb="4">
      <t>チョウセイ</t>
    </rPh>
    <rPh sb="4" eb="6">
      <t>シセツ</t>
    </rPh>
    <phoneticPr fontId="7"/>
  </si>
  <si>
    <t>果樹棚</t>
    <rPh sb="0" eb="2">
      <t>カジュ</t>
    </rPh>
    <rPh sb="2" eb="3">
      <t>ダナ</t>
    </rPh>
    <phoneticPr fontId="7"/>
  </si>
  <si>
    <t>女性農業者（自らが農業経営を行っている又は部門間で区分経理を行っている場合に当該部門の責任者である者に限る。）</t>
    <rPh sb="51" eb="52">
      <t>カギ</t>
    </rPh>
    <phoneticPr fontId="7"/>
  </si>
  <si>
    <t>名</t>
    <rPh sb="0" eb="1">
      <t>メイ</t>
    </rPh>
    <phoneticPr fontId="7"/>
  </si>
  <si>
    <t>集出荷施設</t>
    <rPh sb="0" eb="1">
      <t>シュウ</t>
    </rPh>
    <rPh sb="1" eb="3">
      <t>シュッカ</t>
    </rPh>
    <rPh sb="3" eb="5">
      <t>シセツ</t>
    </rPh>
    <phoneticPr fontId="7"/>
  </si>
  <si>
    <t>代表者が女性である又は役員若しくは構成員のうち女性が過半を占める法人又は任意組織</t>
    <rPh sb="9" eb="10">
      <t>マタ</t>
    </rPh>
    <phoneticPr fontId="7"/>
  </si>
  <si>
    <t>農産物加工施設</t>
    <rPh sb="0" eb="3">
      <t>ノウサンブツ</t>
    </rPh>
    <rPh sb="3" eb="5">
      <t>カコウ</t>
    </rPh>
    <rPh sb="5" eb="7">
      <t>シセツ</t>
    </rPh>
    <phoneticPr fontId="7"/>
  </si>
  <si>
    <t>法人又は任意組織であって、部門間で区分経理を行っており、女性が当該部門の責任者であるもの</t>
    <phoneticPr fontId="1"/>
  </si>
  <si>
    <t>畜舎（肉用牛）</t>
    <rPh sb="0" eb="2">
      <t>チクシャ</t>
    </rPh>
    <rPh sb="3" eb="6">
      <t>ニクヨウギュウ</t>
    </rPh>
    <phoneticPr fontId="7"/>
  </si>
  <si>
    <t>畜舎（養豚）</t>
    <rPh sb="0" eb="2">
      <t>チクシャ</t>
    </rPh>
    <rPh sb="3" eb="5">
      <t>ヨウトン</t>
    </rPh>
    <phoneticPr fontId="7"/>
  </si>
  <si>
    <t>労働環境改善</t>
    <rPh sb="0" eb="6">
      <t>ロウドウカンキョウカイゼン</t>
    </rPh>
    <phoneticPr fontId="1"/>
  </si>
  <si>
    <t>畜舎（養鶏）</t>
    <rPh sb="0" eb="2">
      <t>チクシャ</t>
    </rPh>
    <rPh sb="3" eb="5">
      <t>ヨウケイ</t>
    </rPh>
    <phoneticPr fontId="7"/>
  </si>
  <si>
    <t>畜舎（酪農）</t>
    <rPh sb="0" eb="2">
      <t>チクシャ</t>
    </rPh>
    <rPh sb="3" eb="5">
      <t>ラクノウ</t>
    </rPh>
    <phoneticPr fontId="7"/>
  </si>
  <si>
    <t>畜舎（その他）</t>
    <rPh sb="0" eb="2">
      <t>チクシャ</t>
    </rPh>
    <rPh sb="5" eb="6">
      <t>タ</t>
    </rPh>
    <phoneticPr fontId="7"/>
  </si>
  <si>
    <t>サイロ</t>
  </si>
  <si>
    <t>堆肥施設</t>
    <rPh sb="0" eb="2">
      <t>タイヒ</t>
    </rPh>
    <rPh sb="2" eb="4">
      <t>シセツ</t>
    </rPh>
    <phoneticPr fontId="7"/>
  </si>
  <si>
    <t>機械（畜産関係）</t>
    <rPh sb="0" eb="2">
      <t>キカイ</t>
    </rPh>
    <phoneticPr fontId="7"/>
  </si>
  <si>
    <t>その他畜産関係施設</t>
    <rPh sb="2" eb="3">
      <t>タ</t>
    </rPh>
    <rPh sb="3" eb="5">
      <t>チクサン</t>
    </rPh>
    <rPh sb="5" eb="7">
      <t>カンケイ</t>
    </rPh>
    <rPh sb="7" eb="9">
      <t>シセツ</t>
    </rPh>
    <phoneticPr fontId="7"/>
  </si>
  <si>
    <t>環境衛生施設</t>
    <rPh sb="0" eb="2">
      <t>カンキョウ</t>
    </rPh>
    <rPh sb="2" eb="4">
      <t>エイセイ</t>
    </rPh>
    <rPh sb="4" eb="6">
      <t>シセツ</t>
    </rPh>
    <phoneticPr fontId="7"/>
  </si>
  <si>
    <t>ほ場観測施設</t>
    <rPh sb="1" eb="2">
      <t>ジョウ</t>
    </rPh>
    <rPh sb="2" eb="4">
      <t>カンソク</t>
    </rPh>
    <rPh sb="4" eb="6">
      <t>シセツ</t>
    </rPh>
    <phoneticPr fontId="7"/>
  </si>
  <si>
    <t>中間拠点施設</t>
    <rPh sb="0" eb="2">
      <t>チュウカン</t>
    </rPh>
    <rPh sb="2" eb="4">
      <t>キョテン</t>
    </rPh>
    <rPh sb="4" eb="6">
      <t>シセツ</t>
    </rPh>
    <phoneticPr fontId="7"/>
  </si>
  <si>
    <t>その他施設等</t>
    <rPh sb="2" eb="3">
      <t>タ</t>
    </rPh>
    <rPh sb="3" eb="5">
      <t>シセツ</t>
    </rPh>
    <rPh sb="5" eb="6">
      <t>トウ</t>
    </rPh>
    <phoneticPr fontId="7"/>
  </si>
  <si>
    <t>畦畔除去</t>
    <rPh sb="0" eb="2">
      <t>ケイハン</t>
    </rPh>
    <rPh sb="2" eb="4">
      <t>ジョキョ</t>
    </rPh>
    <phoneticPr fontId="7"/>
  </si>
  <si>
    <t>区画整理</t>
    <rPh sb="0" eb="2">
      <t>クカク</t>
    </rPh>
    <rPh sb="2" eb="4">
      <t>セイリ</t>
    </rPh>
    <phoneticPr fontId="7"/>
  </si>
  <si>
    <t>暗渠排水</t>
    <rPh sb="0" eb="2">
      <t>アンキョ</t>
    </rPh>
    <rPh sb="2" eb="4">
      <t>ハイスイ</t>
    </rPh>
    <phoneticPr fontId="7"/>
  </si>
  <si>
    <t>明渠排水</t>
    <rPh sb="0" eb="2">
      <t>メイキョ</t>
    </rPh>
    <rPh sb="2" eb="4">
      <t>ハイスイ</t>
    </rPh>
    <phoneticPr fontId="7"/>
  </si>
  <si>
    <t>その他基盤整備</t>
    <rPh sb="2" eb="3">
      <t>タ</t>
    </rPh>
    <rPh sb="3" eb="5">
      <t>キバン</t>
    </rPh>
    <rPh sb="5" eb="7">
      <t>セイビ</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</si>
</sst>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quot;円&quot;;[Red]\-#,##0&quot;円&quot;"/>
    <numFmt numFmtId="177" formatCode="General&quot;年&quot;"/>
    <numFmt numFmtId="178" formatCode="General&quot;ha&quot;"/>
    <numFmt numFmtId="179" formatCode="0.0%"/>
    <numFmt numFmtId="180" formatCode="#,###&quot;円&quot;"/>
    <numFmt numFmtId="181" formatCode="&quot;除税額&quot;#,###&quot;円&quot;"/>
    <numFmt numFmtId="182" formatCode="&quot;うち国費&quot;#,###&quot;円&quot;"/>
  </numFmts>
  <fonts count="19">
    <font>
      <sz val="11"/>
      <color theme="1"/>
      <name val="Yu Gothic"/>
      <family val="2"/>
      <scheme val="minor"/>
    </font>
    <font>
      <sz val="6"/>
      <name val="Yu Gothic"/>
      <family val="3"/>
      <charset val="128"/>
      <scheme val="minor"/>
    </font>
    <font>
      <sz val="11"/>
      <color theme="1"/>
      <name val="Yu Gothic"/>
      <family val="2"/>
      <scheme val="minor"/>
    </font>
    <font>
      <sz val="11"/>
      <color theme="1"/>
      <name val="ＭＳ Ｐ明朝"/>
      <family val="1"/>
      <charset val="128"/>
    </font>
    <font>
      <sz val="11"/>
      <color theme="1"/>
      <name val="ＭＳ Ｐゴシック"/>
      <family val="3"/>
      <charset val="128"/>
    </font>
    <font>
      <sz val="12"/>
      <color theme="1"/>
      <name val="ＭＳ Ｐゴシック"/>
      <family val="3"/>
      <charset val="128"/>
    </font>
    <font>
      <sz val="11"/>
      <name val="ＭＳ Ｐゴシック"/>
      <family val="3"/>
      <charset val="128"/>
    </font>
    <font>
      <sz val="6"/>
      <name val="ＭＳ Ｐゴシック"/>
      <family val="3"/>
      <charset val="128"/>
    </font>
    <font>
      <sz val="10"/>
      <color theme="1"/>
      <name val="ＭＳ Ｐゴシック"/>
      <family val="2"/>
      <charset val="128"/>
    </font>
    <font>
      <sz val="11"/>
      <name val="ＭＳ Ｐ明朝"/>
      <family val="1"/>
      <charset val="128"/>
    </font>
    <font>
      <u/>
      <sz val="11"/>
      <color theme="1"/>
      <name val="ＭＳ Ｐ明朝"/>
      <family val="1"/>
      <charset val="128"/>
    </font>
    <font>
      <sz val="14"/>
      <color theme="1"/>
      <name val="ＭＳ Ｐゴシック"/>
      <family val="3"/>
      <charset val="128"/>
    </font>
    <font>
      <sz val="11"/>
      <color rgb="FFFF0000"/>
      <name val="ＭＳ Ｐ明朝"/>
      <family val="1"/>
      <charset val="128"/>
    </font>
    <font>
      <sz val="10"/>
      <name val="ＭＳ Ｐ明朝"/>
      <family val="1"/>
      <charset val="128"/>
    </font>
    <font>
      <b/>
      <sz val="14"/>
      <color theme="1"/>
      <name val="ＭＳ Ｐゴシック"/>
      <family val="3"/>
      <charset val="128"/>
    </font>
    <font>
      <u/>
      <sz val="14"/>
      <color theme="1"/>
      <name val="ＭＳ Ｐゴシック"/>
      <family val="3"/>
      <charset val="128"/>
    </font>
    <font>
      <b/>
      <sz val="14"/>
      <color theme="1"/>
      <name val="MS UI Gothic"/>
      <family val="3"/>
      <charset val="128"/>
    </font>
    <font>
      <b/>
      <sz val="14"/>
      <color rgb="FFFF0000"/>
      <name val="ＭＳ Ｐ明朝"/>
      <family val="1"/>
      <charset val="128"/>
    </font>
    <font>
      <sz val="11"/>
      <color theme="1"/>
      <name val="MS UI Gothic"/>
      <family val="3"/>
      <charset val="128"/>
    </font>
  </fonts>
  <fills count="8">
    <fill>
      <patternFill patternType="none"/>
    </fill>
    <fill>
      <patternFill patternType="gray125"/>
    </fill>
    <fill>
      <patternFill patternType="solid">
        <fgColor rgb="FFFFFF00"/>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theme="8" tint="0.79998168889431442"/>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s>
  <cellStyleXfs count="9">
    <xf numFmtId="0" fontId="0" fillId="0" borderId="0"/>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6" fillId="0" borderId="0">
      <alignment vertical="center"/>
    </xf>
    <xf numFmtId="0" fontId="8" fillId="0" borderId="0">
      <alignment vertical="center"/>
    </xf>
    <xf numFmtId="38" fontId="6" fillId="0" borderId="0" applyFont="0" applyFill="0" applyBorder="0" applyAlignment="0" applyProtection="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2" fillId="0" borderId="0"/>
  </cellStyleXfs>
  <cellXfs count="121">
    <xf numFmtId="0" fontId="0" fillId="0" borderId="0" xfId="0"/>
    <xf numFmtId="0" fontId="3" fillId="0" borderId="0" xfId="0" applyFont="1"/>
    <xf numFmtId="0" fontId="3" fillId="0" borderId="0" xfId="0" applyFont="1" applyAlignment="1">
      <alignment wrapText="1"/>
    </xf>
    <xf numFmtId="0" fontId="0" fillId="2" borderId="0" xfId="0" applyFill="1"/>
    <xf numFmtId="0" fontId="13" fillId="6" borderId="0" xfId="0" applyFont="1" applyFill="1" applyAlignment="1" applyProtection="1">
      <alignment vertical="center"/>
      <protection hidden="1"/>
    </xf>
    <xf numFmtId="0" fontId="3" fillId="6" borderId="0" xfId="0" applyFont="1" applyFill="1" applyAlignment="1" applyProtection="1">
      <alignment vertical="center"/>
      <protection hidden="1"/>
    </xf>
    <xf numFmtId="0" fontId="3" fillId="0" borderId="0" xfId="0" applyFont="1" applyAlignment="1" applyProtection="1">
      <alignment vertical="center"/>
      <protection hidden="1"/>
    </xf>
    <xf numFmtId="0" fontId="5" fillId="6" borderId="0" xfId="0" applyFont="1" applyFill="1" applyAlignment="1" applyProtection="1">
      <alignment vertical="center"/>
      <protection hidden="1"/>
    </xf>
    <xf numFmtId="0" fontId="11" fillId="6" borderId="1" xfId="0" applyFont="1" applyFill="1" applyBorder="1" applyAlignment="1" applyProtection="1">
      <alignment vertical="center"/>
      <protection hidden="1"/>
    </xf>
    <xf numFmtId="0" fontId="3" fillId="6" borderId="1" xfId="0" applyFont="1" applyFill="1" applyBorder="1" applyAlignment="1" applyProtection="1">
      <alignment vertical="center"/>
      <protection hidden="1"/>
    </xf>
    <xf numFmtId="0" fontId="4" fillId="6" borderId="0" xfId="0" applyFont="1" applyFill="1" applyAlignment="1" applyProtection="1">
      <alignment vertical="center"/>
      <protection hidden="1"/>
    </xf>
    <xf numFmtId="0" fontId="3" fillId="6" borderId="2" xfId="0" applyFont="1" applyFill="1" applyBorder="1" applyAlignment="1" applyProtection="1">
      <alignment vertical="center"/>
      <protection hidden="1"/>
    </xf>
    <xf numFmtId="0" fontId="3" fillId="6" borderId="2" xfId="0" applyFont="1" applyFill="1" applyBorder="1" applyAlignment="1" applyProtection="1">
      <alignment vertical="center" wrapText="1"/>
      <protection hidden="1"/>
    </xf>
    <xf numFmtId="38" fontId="3" fillId="6" borderId="0" xfId="1" applyFont="1" applyFill="1" applyAlignment="1" applyProtection="1">
      <alignment vertical="center"/>
      <protection hidden="1"/>
    </xf>
    <xf numFmtId="176" fontId="18" fillId="6" borderId="2" xfId="1" applyNumberFormat="1" applyFont="1" applyFill="1" applyBorder="1" applyAlignment="1" applyProtection="1">
      <alignment vertical="center"/>
      <protection hidden="1"/>
    </xf>
    <xf numFmtId="0" fontId="3" fillId="6" borderId="0" xfId="0" applyFont="1" applyFill="1" applyAlignment="1" applyProtection="1">
      <alignment vertical="center" wrapText="1"/>
      <protection hidden="1"/>
    </xf>
    <xf numFmtId="13" fontId="3" fillId="6" borderId="0" xfId="0" applyNumberFormat="1" applyFont="1" applyFill="1" applyAlignment="1" applyProtection="1">
      <alignment vertical="center"/>
      <protection hidden="1"/>
    </xf>
    <xf numFmtId="0" fontId="12" fillId="6" borderId="0" xfId="0" applyFont="1" applyFill="1" applyAlignment="1" applyProtection="1">
      <alignment vertical="center"/>
      <protection hidden="1"/>
    </xf>
    <xf numFmtId="0" fontId="4" fillId="6" borderId="2" xfId="0" applyFont="1" applyFill="1" applyBorder="1" applyAlignment="1" applyProtection="1">
      <alignment vertical="center"/>
      <protection hidden="1"/>
    </xf>
    <xf numFmtId="0" fontId="9" fillId="6" borderId="0" xfId="0" applyFont="1" applyFill="1" applyAlignment="1" applyProtection="1">
      <alignment vertical="center"/>
      <protection hidden="1"/>
    </xf>
    <xf numFmtId="178" fontId="3" fillId="6" borderId="0" xfId="0" applyNumberFormat="1" applyFont="1" applyFill="1" applyAlignment="1" applyProtection="1">
      <alignment vertical="center"/>
      <protection hidden="1"/>
    </xf>
    <xf numFmtId="38" fontId="18" fillId="6" borderId="2" xfId="1" applyFont="1" applyFill="1" applyBorder="1" applyAlignment="1" applyProtection="1">
      <alignment vertical="center"/>
      <protection hidden="1"/>
    </xf>
    <xf numFmtId="0" fontId="3" fillId="6" borderId="2" xfId="0" applyFont="1" applyFill="1" applyBorder="1" applyAlignment="1" applyProtection="1">
      <alignment horizontal="center" vertical="center"/>
      <protection hidden="1"/>
    </xf>
    <xf numFmtId="0" fontId="3" fillId="6" borderId="2" xfId="0" applyFont="1" applyFill="1" applyBorder="1" applyAlignment="1" applyProtection="1">
      <alignment horizontal="center" vertical="center" wrapText="1"/>
      <protection hidden="1"/>
    </xf>
    <xf numFmtId="176" fontId="18" fillId="6" borderId="2" xfId="1" applyNumberFormat="1" applyFont="1" applyFill="1" applyBorder="1" applyAlignment="1" applyProtection="1">
      <alignment vertical="center" wrapText="1"/>
      <protection hidden="1"/>
    </xf>
    <xf numFmtId="177" fontId="11" fillId="6" borderId="6" xfId="0" applyNumberFormat="1" applyFont="1" applyFill="1" applyBorder="1" applyAlignment="1" applyProtection="1">
      <alignment vertical="center"/>
      <protection hidden="1"/>
    </xf>
    <xf numFmtId="176" fontId="11" fillId="6" borderId="6" xfId="1" applyNumberFormat="1" applyFont="1" applyFill="1" applyBorder="1" applyAlignment="1" applyProtection="1">
      <alignment vertical="center" shrinkToFit="1"/>
      <protection hidden="1"/>
    </xf>
    <xf numFmtId="176" fontId="3" fillId="6" borderId="6" xfId="0" applyNumberFormat="1" applyFont="1" applyFill="1" applyBorder="1" applyAlignment="1" applyProtection="1">
      <alignment vertical="center"/>
      <protection hidden="1"/>
    </xf>
    <xf numFmtId="177" fontId="3" fillId="6" borderId="0" xfId="0" applyNumberFormat="1" applyFont="1" applyFill="1" applyAlignment="1" applyProtection="1">
      <alignment vertical="center"/>
      <protection hidden="1"/>
    </xf>
    <xf numFmtId="176" fontId="3" fillId="6" borderId="0" xfId="1" applyNumberFormat="1" applyFont="1" applyFill="1" applyBorder="1" applyAlignment="1" applyProtection="1">
      <alignment vertical="center"/>
      <protection hidden="1"/>
    </xf>
    <xf numFmtId="176" fontId="17" fillId="6" borderId="0" xfId="0" applyNumberFormat="1" applyFont="1" applyFill="1" applyAlignment="1" applyProtection="1">
      <alignment vertical="center"/>
      <protection hidden="1"/>
    </xf>
    <xf numFmtId="176" fontId="3" fillId="6" borderId="0" xfId="0" applyNumberFormat="1" applyFont="1" applyFill="1" applyAlignment="1" applyProtection="1">
      <alignment vertical="center"/>
      <protection hidden="1"/>
    </xf>
    <xf numFmtId="176" fontId="18" fillId="6" borderId="2" xfId="0" applyNumberFormat="1" applyFont="1" applyFill="1" applyBorder="1" applyAlignment="1" applyProtection="1">
      <alignment vertical="center"/>
      <protection hidden="1"/>
    </xf>
    <xf numFmtId="0" fontId="0" fillId="4" borderId="0" xfId="0" applyFill="1" applyProtection="1">
      <protection hidden="1"/>
    </xf>
    <xf numFmtId="38" fontId="0" fillId="4" borderId="0" xfId="1" applyFont="1" applyFill="1" applyAlignment="1" applyProtection="1">
      <protection hidden="1"/>
    </xf>
    <xf numFmtId="0" fontId="0" fillId="3" borderId="0" xfId="0" applyFill="1" applyProtection="1">
      <protection hidden="1"/>
    </xf>
    <xf numFmtId="38" fontId="0" fillId="3" borderId="0" xfId="1" applyFont="1" applyFill="1" applyAlignment="1" applyProtection="1">
      <protection hidden="1"/>
    </xf>
    <xf numFmtId="9" fontId="0" fillId="3" borderId="0" xfId="0" applyNumberFormat="1" applyFill="1" applyProtection="1">
      <protection hidden="1"/>
    </xf>
    <xf numFmtId="179" fontId="0" fillId="3" borderId="0" xfId="0" applyNumberFormat="1" applyFill="1" applyProtection="1">
      <protection hidden="1"/>
    </xf>
    <xf numFmtId="38" fontId="0" fillId="3" borderId="0" xfId="0" applyNumberFormat="1" applyFill="1" applyProtection="1">
      <protection hidden="1"/>
    </xf>
    <xf numFmtId="179" fontId="0" fillId="3" borderId="0" xfId="2" applyNumberFormat="1" applyFont="1" applyFill="1" applyAlignment="1" applyProtection="1">
      <protection hidden="1"/>
    </xf>
    <xf numFmtId="57" fontId="0" fillId="3" borderId="0" xfId="0" applyNumberFormat="1" applyFill="1" applyProtection="1">
      <protection hidden="1"/>
    </xf>
    <xf numFmtId="0" fontId="0" fillId="0" borderId="0" xfId="0" applyProtection="1">
      <protection hidden="1"/>
    </xf>
    <xf numFmtId="38" fontId="0" fillId="0" borderId="0" xfId="1" applyFont="1" applyAlignment="1" applyProtection="1">
      <protection hidden="1"/>
    </xf>
    <xf numFmtId="0" fontId="15" fillId="6" borderId="0" xfId="0" applyFont="1" applyFill="1" applyAlignment="1" applyProtection="1">
      <alignment vertical="center"/>
      <protection hidden="1"/>
    </xf>
    <xf numFmtId="0" fontId="10" fillId="6" borderId="0" xfId="0" applyFont="1" applyFill="1" applyAlignment="1" applyProtection="1">
      <alignment vertical="center"/>
      <protection hidden="1"/>
    </xf>
    <xf numFmtId="0" fontId="3" fillId="6" borderId="0" xfId="8" applyFont="1" applyFill="1" applyAlignment="1" applyProtection="1">
      <alignment vertical="center"/>
      <protection hidden="1"/>
    </xf>
    <xf numFmtId="0" fontId="4" fillId="6" borderId="0" xfId="8" applyFont="1" applyFill="1" applyAlignment="1" applyProtection="1">
      <alignment vertical="center"/>
      <protection hidden="1"/>
    </xf>
    <xf numFmtId="0" fontId="3" fillId="0" borderId="0" xfId="8" applyFont="1" applyAlignment="1" applyProtection="1">
      <alignment vertical="center"/>
      <protection hidden="1"/>
    </xf>
    <xf numFmtId="0" fontId="4" fillId="6" borderId="2" xfId="8" applyFont="1" applyFill="1" applyBorder="1" applyAlignment="1" applyProtection="1">
      <alignment vertical="center"/>
      <protection hidden="1"/>
    </xf>
    <xf numFmtId="0" fontId="3" fillId="6" borderId="2" xfId="8" applyFont="1" applyFill="1" applyBorder="1" applyAlignment="1" applyProtection="1">
      <alignment vertical="center"/>
      <protection hidden="1"/>
    </xf>
    <xf numFmtId="0" fontId="3" fillId="6" borderId="0" xfId="8" applyFont="1" applyFill="1" applyAlignment="1" applyProtection="1">
      <alignment horizontal="center" vertical="center" wrapText="1"/>
      <protection hidden="1"/>
    </xf>
    <xf numFmtId="0" fontId="3" fillId="6" borderId="3" xfId="0" applyFont="1" applyFill="1" applyBorder="1" applyAlignment="1" applyProtection="1">
      <alignment vertical="center"/>
      <protection hidden="1"/>
    </xf>
    <xf numFmtId="178" fontId="3" fillId="6" borderId="2" xfId="0" applyNumberFormat="1" applyFont="1" applyFill="1" applyBorder="1" applyAlignment="1" applyProtection="1">
      <alignment vertical="center"/>
      <protection hidden="1"/>
    </xf>
    <xf numFmtId="0" fontId="3" fillId="6" borderId="4" xfId="0" applyFont="1" applyFill="1" applyBorder="1" applyAlignment="1" applyProtection="1">
      <alignment vertical="center"/>
      <protection hidden="1"/>
    </xf>
    <xf numFmtId="180" fontId="3" fillId="6" borderId="2" xfId="1" applyNumberFormat="1" applyFont="1" applyFill="1" applyBorder="1" applyAlignment="1" applyProtection="1">
      <alignment vertical="center"/>
      <protection hidden="1"/>
    </xf>
    <xf numFmtId="180" fontId="3" fillId="6" borderId="2" xfId="0" applyNumberFormat="1" applyFont="1" applyFill="1" applyBorder="1" applyAlignment="1" applyProtection="1">
      <alignment vertical="center"/>
      <protection hidden="1"/>
    </xf>
    <xf numFmtId="0" fontId="11" fillId="6" borderId="0" xfId="0" applyFont="1" applyFill="1" applyAlignment="1" applyProtection="1">
      <alignment vertical="center"/>
      <protection hidden="1"/>
    </xf>
    <xf numFmtId="0" fontId="14" fillId="6" borderId="0" xfId="0" applyFont="1" applyFill="1" applyAlignment="1" applyProtection="1">
      <alignment vertical="center"/>
      <protection hidden="1"/>
    </xf>
    <xf numFmtId="0" fontId="3" fillId="6" borderId="0" xfId="8" applyFont="1" applyFill="1" applyAlignment="1" applyProtection="1">
      <alignment horizontal="center" vertical="center"/>
      <protection hidden="1"/>
    </xf>
    <xf numFmtId="0" fontId="4" fillId="6" borderId="3" xfId="0" applyFont="1" applyFill="1" applyBorder="1" applyAlignment="1" applyProtection="1">
      <alignment vertical="center"/>
      <protection hidden="1"/>
    </xf>
    <xf numFmtId="0" fontId="4" fillId="6" borderId="5" xfId="0" applyFont="1" applyFill="1" applyBorder="1" applyAlignment="1" applyProtection="1">
      <alignment vertical="center"/>
      <protection hidden="1"/>
    </xf>
    <xf numFmtId="0" fontId="4" fillId="6" borderId="4" xfId="0" applyFont="1" applyFill="1" applyBorder="1" applyAlignment="1" applyProtection="1">
      <alignment vertical="center"/>
      <protection hidden="1"/>
    </xf>
    <xf numFmtId="0" fontId="3" fillId="6" borderId="5" xfId="0" applyFont="1" applyFill="1" applyBorder="1" applyAlignment="1" applyProtection="1">
      <alignment vertical="center" wrapText="1"/>
      <protection hidden="1"/>
    </xf>
    <xf numFmtId="0" fontId="3" fillId="6" borderId="4" xfId="0" applyFont="1" applyFill="1" applyBorder="1" applyAlignment="1" applyProtection="1">
      <alignment vertical="center" wrapText="1"/>
      <protection hidden="1"/>
    </xf>
    <xf numFmtId="0" fontId="3" fillId="6" borderId="3" xfId="0" applyFont="1" applyFill="1" applyBorder="1" applyAlignment="1" applyProtection="1">
      <alignment vertical="center" wrapText="1"/>
      <protection hidden="1"/>
    </xf>
    <xf numFmtId="0" fontId="3" fillId="6" borderId="5" xfId="0" applyFont="1" applyFill="1" applyBorder="1" applyAlignment="1" applyProtection="1">
      <alignment vertical="center"/>
      <protection hidden="1"/>
    </xf>
    <xf numFmtId="0" fontId="11" fillId="6" borderId="7" xfId="0" applyFont="1" applyFill="1" applyBorder="1" applyAlignment="1" applyProtection="1">
      <alignment vertical="center"/>
      <protection hidden="1"/>
    </xf>
    <xf numFmtId="0" fontId="3" fillId="6" borderId="8" xfId="0" applyFont="1" applyFill="1" applyBorder="1" applyAlignment="1" applyProtection="1">
      <alignment vertical="center"/>
      <protection hidden="1"/>
    </xf>
    <xf numFmtId="0" fontId="16" fillId="6" borderId="9" xfId="0" applyFont="1" applyFill="1" applyBorder="1" applyAlignment="1" applyProtection="1">
      <alignment vertical="center"/>
      <protection hidden="1"/>
    </xf>
    <xf numFmtId="0" fontId="18" fillId="0" borderId="2" xfId="0" applyFont="1" applyBorder="1" applyAlignment="1" applyProtection="1">
      <alignment vertical="center"/>
      <protection locked="0"/>
    </xf>
    <xf numFmtId="178" fontId="18" fillId="0" borderId="2" xfId="0" applyNumberFormat="1" applyFont="1" applyBorder="1" applyAlignment="1" applyProtection="1">
      <alignment vertical="center"/>
      <protection locked="0"/>
    </xf>
    <xf numFmtId="176" fontId="18" fillId="0" borderId="2" xfId="1" applyNumberFormat="1" applyFont="1" applyFill="1" applyBorder="1" applyAlignment="1" applyProtection="1">
      <alignment vertical="center"/>
      <protection locked="0"/>
    </xf>
    <xf numFmtId="0" fontId="3" fillId="6" borderId="2" xfId="0" applyFont="1" applyFill="1" applyBorder="1" applyAlignment="1" applyProtection="1">
      <alignment vertical="center"/>
      <protection locked="0"/>
    </xf>
    <xf numFmtId="178" fontId="18" fillId="6" borderId="2" xfId="0" applyNumberFormat="1" applyFont="1" applyFill="1" applyBorder="1" applyAlignment="1" applyProtection="1">
      <alignment vertical="center"/>
      <protection locked="0"/>
    </xf>
    <xf numFmtId="176" fontId="18" fillId="6" borderId="2" xfId="1" applyNumberFormat="1" applyFont="1" applyFill="1" applyBorder="1" applyAlignment="1" applyProtection="1">
      <alignment vertical="center"/>
      <protection locked="0"/>
    </xf>
    <xf numFmtId="3" fontId="18" fillId="6" borderId="2" xfId="0" applyNumberFormat="1" applyFont="1" applyFill="1" applyBorder="1" applyAlignment="1" applyProtection="1">
      <alignment vertical="center"/>
      <protection locked="0"/>
    </xf>
    <xf numFmtId="38" fontId="18" fillId="6" borderId="2" xfId="1" applyFont="1" applyFill="1" applyBorder="1" applyAlignment="1" applyProtection="1">
      <alignment vertical="center"/>
      <protection locked="0"/>
    </xf>
    <xf numFmtId="177" fontId="18" fillId="0" borderId="2" xfId="0" applyNumberFormat="1" applyFont="1" applyBorder="1" applyAlignment="1" applyProtection="1">
      <alignment vertical="center"/>
      <protection locked="0"/>
    </xf>
    <xf numFmtId="176" fontId="18" fillId="0" borderId="2" xfId="0" applyNumberFormat="1" applyFont="1" applyBorder="1" applyAlignment="1" applyProtection="1">
      <alignment vertical="center" shrinkToFit="1"/>
      <protection locked="0"/>
    </xf>
    <xf numFmtId="57" fontId="18" fillId="0" borderId="2" xfId="0" applyNumberFormat="1" applyFont="1" applyBorder="1" applyAlignment="1" applyProtection="1">
      <alignment vertical="center"/>
      <protection locked="0"/>
    </xf>
    <xf numFmtId="0" fontId="3" fillId="6" borderId="10" xfId="0" applyFont="1" applyFill="1" applyBorder="1" applyAlignment="1" applyProtection="1">
      <alignment horizontal="center" vertical="center"/>
      <protection hidden="1"/>
    </xf>
    <xf numFmtId="176" fontId="18" fillId="0" borderId="10" xfId="0" applyNumberFormat="1" applyFont="1" applyBorder="1" applyAlignment="1" applyProtection="1">
      <alignment vertical="center" shrinkToFit="1"/>
      <protection locked="0"/>
    </xf>
    <xf numFmtId="38" fontId="3" fillId="6" borderId="1" xfId="1" applyFont="1" applyFill="1" applyBorder="1" applyAlignment="1" applyProtection="1">
      <alignment vertical="center" wrapText="1" shrinkToFit="1"/>
      <protection hidden="1"/>
    </xf>
    <xf numFmtId="0" fontId="3" fillId="6" borderId="11" xfId="0" applyFont="1" applyFill="1" applyBorder="1" applyAlignment="1" applyProtection="1">
      <alignment vertical="center"/>
      <protection hidden="1"/>
    </xf>
    <xf numFmtId="0" fontId="3" fillId="6" borderId="10" xfId="0" applyFont="1" applyFill="1" applyBorder="1" applyAlignment="1" applyProtection="1">
      <alignment horizontal="left" vertical="center"/>
      <protection hidden="1"/>
    </xf>
    <xf numFmtId="182" fontId="3" fillId="6" borderId="11" xfId="0" applyNumberFormat="1" applyFont="1" applyFill="1" applyBorder="1" applyAlignment="1" applyProtection="1">
      <alignment vertical="center" wrapText="1" shrinkToFit="1"/>
      <protection hidden="1"/>
    </xf>
    <xf numFmtId="0" fontId="3" fillId="6" borderId="0" xfId="8" applyFont="1" applyFill="1" applyAlignment="1" applyProtection="1">
      <alignment vertical="center" wrapText="1"/>
      <protection hidden="1"/>
    </xf>
    <xf numFmtId="0" fontId="3" fillId="5" borderId="2" xfId="0" applyFont="1" applyFill="1" applyBorder="1" applyAlignment="1" applyProtection="1">
      <alignment horizontal="center" vertical="center" wrapText="1"/>
      <protection locked="0"/>
    </xf>
    <xf numFmtId="0" fontId="3" fillId="6" borderId="2" xfId="0" applyFont="1" applyFill="1" applyBorder="1" applyAlignment="1" applyProtection="1">
      <alignment horizontal="center" vertical="center" wrapText="1"/>
      <protection locked="0"/>
    </xf>
    <xf numFmtId="0" fontId="3" fillId="0" borderId="0" xfId="0" applyFont="1" applyAlignment="1">
      <alignment vertical="center"/>
    </xf>
    <xf numFmtId="0" fontId="5" fillId="0" borderId="0" xfId="0" applyFont="1" applyAlignment="1">
      <alignment vertical="center"/>
    </xf>
    <xf numFmtId="0" fontId="4" fillId="0" borderId="0" xfId="0" applyFont="1" applyAlignment="1">
      <alignment vertical="center"/>
    </xf>
    <xf numFmtId="0" fontId="3" fillId="0" borderId="2" xfId="0" applyFont="1" applyBorder="1" applyAlignment="1" applyProtection="1">
      <alignment vertical="center"/>
      <protection hidden="1"/>
    </xf>
    <xf numFmtId="0" fontId="3" fillId="7" borderId="2" xfId="0" applyFont="1" applyFill="1" applyBorder="1" applyAlignment="1" applyProtection="1">
      <alignment vertical="center"/>
      <protection hidden="1"/>
    </xf>
    <xf numFmtId="0" fontId="3" fillId="7" borderId="0" xfId="0" applyFont="1" applyFill="1" applyAlignment="1" applyProtection="1">
      <alignment vertical="center"/>
      <protection hidden="1"/>
    </xf>
    <xf numFmtId="176" fontId="18" fillId="0" borderId="2" xfId="0" applyNumberFormat="1" applyFont="1" applyBorder="1" applyAlignment="1" applyProtection="1">
      <alignment vertical="center"/>
      <protection locked="0"/>
    </xf>
    <xf numFmtId="179" fontId="3" fillId="6" borderId="2" xfId="2" applyNumberFormat="1" applyFont="1" applyFill="1" applyBorder="1" applyAlignment="1" applyProtection="1">
      <alignment vertical="center"/>
      <protection hidden="1"/>
    </xf>
    <xf numFmtId="179" fontId="18" fillId="6" borderId="2" xfId="2" applyNumberFormat="1" applyFont="1" applyFill="1" applyBorder="1" applyAlignment="1" applyProtection="1">
      <alignment vertical="center"/>
      <protection hidden="1"/>
    </xf>
    <xf numFmtId="0" fontId="3" fillId="6" borderId="2" xfId="0" applyFont="1" applyFill="1" applyBorder="1" applyAlignment="1" applyProtection="1">
      <alignment horizontal="left" vertical="center" wrapText="1"/>
      <protection hidden="1"/>
    </xf>
    <xf numFmtId="181" fontId="3" fillId="6" borderId="10" xfId="0" applyNumberFormat="1" applyFont="1" applyFill="1" applyBorder="1" applyAlignment="1" applyProtection="1">
      <alignment vertical="center" shrinkToFit="1"/>
      <protection hidden="1"/>
    </xf>
    <xf numFmtId="0" fontId="5" fillId="0" borderId="0" xfId="0" applyFont="1" applyAlignment="1">
      <alignment horizontal="left" vertical="center"/>
    </xf>
    <xf numFmtId="0" fontId="14" fillId="6" borderId="0" xfId="0" applyFont="1" applyFill="1" applyAlignment="1" applyProtection="1">
      <alignment horizontal="center" vertical="center"/>
      <protection hidden="1"/>
    </xf>
    <xf numFmtId="0" fontId="18" fillId="0" borderId="2" xfId="0" applyFont="1" applyBorder="1" applyAlignment="1" applyProtection="1">
      <alignment horizontal="left" vertical="center" wrapText="1"/>
      <protection locked="0"/>
    </xf>
    <xf numFmtId="0" fontId="3" fillId="6" borderId="0" xfId="0" applyFont="1" applyFill="1" applyAlignment="1" applyProtection="1">
      <alignment vertical="center" wrapText="1"/>
      <protection hidden="1"/>
    </xf>
    <xf numFmtId="0" fontId="3" fillId="6" borderId="0" xfId="0" applyFont="1" applyFill="1" applyAlignment="1" applyProtection="1">
      <alignment vertical="center"/>
      <protection hidden="1"/>
    </xf>
    <xf numFmtId="0" fontId="3" fillId="6" borderId="1" xfId="0" applyFont="1" applyFill="1" applyBorder="1" applyAlignment="1" applyProtection="1">
      <alignment vertical="center"/>
      <protection hidden="1"/>
    </xf>
    <xf numFmtId="0" fontId="9" fillId="6" borderId="13" xfId="0" applyFont="1" applyFill="1" applyBorder="1" applyAlignment="1" applyProtection="1">
      <alignment vertical="center" wrapText="1"/>
      <protection hidden="1"/>
    </xf>
    <xf numFmtId="0" fontId="9" fillId="6" borderId="0" xfId="0" applyFont="1" applyFill="1" applyAlignment="1" applyProtection="1">
      <alignment vertical="center" wrapText="1"/>
      <protection hidden="1"/>
    </xf>
    <xf numFmtId="0" fontId="3" fillId="6" borderId="0" xfId="8" applyFont="1" applyFill="1" applyAlignment="1" applyProtection="1">
      <alignment horizontal="left" vertical="center" wrapText="1"/>
      <protection hidden="1"/>
    </xf>
    <xf numFmtId="0" fontId="4" fillId="6" borderId="1" xfId="8" applyFont="1" applyFill="1" applyBorder="1" applyAlignment="1" applyProtection="1">
      <alignment vertical="center" wrapText="1"/>
      <protection hidden="1"/>
    </xf>
    <xf numFmtId="0" fontId="3" fillId="5" borderId="10" xfId="0" applyFont="1" applyFill="1" applyBorder="1" applyAlignment="1" applyProtection="1">
      <alignment horizontal="center" vertical="center" wrapText="1"/>
      <protection locked="0"/>
    </xf>
    <xf numFmtId="0" fontId="3" fillId="5" borderId="11" xfId="0" applyFont="1" applyFill="1" applyBorder="1" applyAlignment="1" applyProtection="1">
      <alignment horizontal="center" vertical="center" wrapText="1"/>
      <protection locked="0"/>
    </xf>
    <xf numFmtId="0" fontId="3" fillId="0" borderId="0" xfId="0" applyFont="1" applyAlignment="1">
      <alignment vertical="center"/>
    </xf>
    <xf numFmtId="0" fontId="3" fillId="0" borderId="0" xfId="0" applyFont="1" applyAlignment="1">
      <alignment vertical="center" wrapText="1"/>
    </xf>
    <xf numFmtId="0" fontId="5" fillId="0" borderId="0" xfId="0" applyFont="1" applyAlignment="1">
      <alignment horizontal="center" vertical="center"/>
    </xf>
    <xf numFmtId="0" fontId="3" fillId="0" borderId="12" xfId="0" applyFont="1" applyBorder="1" applyAlignment="1">
      <alignment horizontal="lef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cellXfs>
  <cellStyles count="9">
    <cellStyle name="パーセント" xfId="2" builtinId="5"/>
    <cellStyle name="パーセント 5" xfId="7" xr:uid="{E0342DB5-B785-4C91-97F6-359B4E5142DE}"/>
    <cellStyle name="桁区切り" xfId="1" builtinId="6"/>
    <cellStyle name="桁区切り 2" xfId="5" xr:uid="{BE310621-1FEB-458E-B62A-B82FE8A94327}"/>
    <cellStyle name="桁区切り 5" xfId="6" xr:uid="{33955DC7-5E5A-44F9-9184-36B29AA73943}"/>
    <cellStyle name="標準" xfId="0" builtinId="0"/>
    <cellStyle name="標準 2" xfId="3" xr:uid="{C51D9DEA-6D2B-4F79-B704-82A0B8A7D1CA}"/>
    <cellStyle name="標準 4" xfId="8" xr:uid="{6C34642F-CFB2-4AC7-890F-DD8A3FCA61DE}"/>
    <cellStyle name="標準 7" xfId="4" xr:uid="{9F2FFF64-C53F-4BF2-B701-D5B67F4A2A70}"/>
  </cellStyles>
  <dxfs count="5">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 val="単価表一覧"/>
      <sheetName val="コンボボックス用シート"/>
      <sheetName val="機構P"/>
      <sheetName val="整理番号表"/>
      <sheetName val="整理番号表（融資主体型補助事業）"/>
      <sheetName val="単価等"/>
      <sheetName val="番号表"/>
    </sheetNames>
    <sheetDataSet>
      <sheetData sheetId="0" refreshError="1"/>
      <sheetData sheetId="1" refreshError="1"/>
      <sheetData sheetId="2" refreshError="1"/>
      <sheetData sheetId="3">
        <row r="3">
          <cell r="B3" t="str">
            <v>本省</v>
          </cell>
        </row>
        <row r="4">
          <cell r="B4" t="str">
            <v>東北</v>
          </cell>
        </row>
        <row r="5">
          <cell r="B5" t="str">
            <v>関東</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00"/>
  <sheetViews>
    <sheetView showGridLines="0" tabSelected="1" workbookViewId="0">
      <selection activeCell="D6" sqref="D6"/>
    </sheetView>
  </sheetViews>
  <sheetFormatPr defaultColWidth="9" defaultRowHeight="20.100000000000001" customHeight="1"/>
  <cols>
    <col min="1" max="2" width="3.625" style="6" customWidth="1"/>
    <col min="3" max="3" width="40.625" style="6" customWidth="1"/>
    <col min="4" max="4" width="30.625" style="6" customWidth="1"/>
    <col min="5" max="8" width="13.875" style="6" customWidth="1"/>
    <col min="9" max="10" width="11.75" style="6" customWidth="1"/>
    <col min="11" max="12" width="15.625" style="6" customWidth="1"/>
    <col min="13" max="16384" width="9" style="6"/>
  </cols>
  <sheetData>
    <row r="1" spans="1:12" ht="20.100000000000001" customHeight="1">
      <c r="A1" s="4"/>
      <c r="B1" s="5"/>
      <c r="C1" s="5"/>
      <c r="D1" s="5"/>
      <c r="E1" s="5"/>
      <c r="F1" s="5"/>
      <c r="G1" s="5"/>
      <c r="H1" s="5"/>
      <c r="I1" s="5"/>
      <c r="J1" s="5"/>
      <c r="K1" s="5"/>
      <c r="L1" s="5"/>
    </row>
    <row r="2" spans="1:12" ht="20.100000000000001" customHeight="1">
      <c r="A2" s="102" t="s">
        <v>0</v>
      </c>
      <c r="B2" s="102"/>
      <c r="C2" s="102"/>
      <c r="D2" s="102"/>
      <c r="E2" s="102"/>
      <c r="F2" s="5"/>
      <c r="G2" s="5"/>
      <c r="H2" s="5"/>
      <c r="I2" s="5"/>
      <c r="J2" s="5"/>
      <c r="K2" s="5"/>
      <c r="L2" s="5"/>
    </row>
    <row r="3" spans="1:12" ht="20.100000000000001" customHeight="1">
      <c r="A3" s="5"/>
      <c r="B3" s="5"/>
      <c r="C3" s="7"/>
      <c r="D3" s="5"/>
      <c r="E3" s="5"/>
      <c r="F3" s="5"/>
      <c r="G3" s="5"/>
      <c r="H3" s="5"/>
      <c r="I3" s="5"/>
      <c r="J3" s="5"/>
      <c r="K3" s="5"/>
      <c r="L3" s="5"/>
    </row>
    <row r="4" spans="1:12" ht="20.100000000000001" customHeight="1">
      <c r="A4" s="5"/>
      <c r="B4" s="8" t="s">
        <v>1</v>
      </c>
      <c r="C4" s="9"/>
      <c r="D4" s="5"/>
      <c r="E4" s="5"/>
      <c r="F4" s="5"/>
      <c r="G4" s="5"/>
      <c r="H4" s="5"/>
      <c r="I4" s="5"/>
      <c r="J4" s="5"/>
      <c r="K4" s="5"/>
      <c r="L4" s="5"/>
    </row>
    <row r="5" spans="1:12" ht="20.100000000000001" customHeight="1">
      <c r="A5" s="5"/>
      <c r="B5" s="10"/>
      <c r="C5" s="5"/>
      <c r="D5" s="5"/>
      <c r="E5" s="5"/>
      <c r="F5" s="5"/>
      <c r="G5" s="5"/>
      <c r="H5" s="5"/>
      <c r="I5" s="5"/>
      <c r="J5" s="5"/>
      <c r="K5" s="5"/>
      <c r="L5" s="5"/>
    </row>
    <row r="6" spans="1:12" ht="20.100000000000001" customHeight="1">
      <c r="A6" s="5"/>
      <c r="B6" s="5">
        <v>1</v>
      </c>
      <c r="C6" s="11" t="s">
        <v>2</v>
      </c>
      <c r="D6" s="70"/>
      <c r="E6" s="5"/>
      <c r="F6" s="5"/>
      <c r="G6" s="5"/>
      <c r="H6" s="5"/>
      <c r="I6" s="5"/>
      <c r="J6" s="5"/>
      <c r="K6" s="5"/>
      <c r="L6" s="5"/>
    </row>
    <row r="7" spans="1:12" ht="20.100000000000001" customHeight="1">
      <c r="A7" s="5"/>
      <c r="B7" s="5">
        <v>2</v>
      </c>
      <c r="C7" s="11" t="s">
        <v>3</v>
      </c>
      <c r="D7" s="70"/>
      <c r="E7" s="5"/>
      <c r="F7" s="5"/>
      <c r="G7" s="5"/>
      <c r="H7" s="5"/>
      <c r="I7" s="5"/>
      <c r="J7" s="5"/>
      <c r="K7" s="5"/>
      <c r="L7" s="5"/>
    </row>
    <row r="8" spans="1:12" ht="20.100000000000001" customHeight="1">
      <c r="A8" s="5"/>
      <c r="B8" s="5">
        <v>3</v>
      </c>
      <c r="C8" s="11" t="s">
        <v>4</v>
      </c>
      <c r="D8" s="70"/>
      <c r="E8" s="5"/>
      <c r="F8" s="5"/>
      <c r="G8" s="5"/>
      <c r="H8" s="5"/>
      <c r="I8" s="5"/>
      <c r="J8" s="5"/>
      <c r="K8" s="5"/>
      <c r="L8" s="5"/>
    </row>
    <row r="9" spans="1:12" ht="20.100000000000001" customHeight="1">
      <c r="A9" s="5"/>
      <c r="B9" s="5"/>
      <c r="C9" s="5"/>
      <c r="D9" s="5"/>
      <c r="E9" s="5"/>
      <c r="F9" s="5"/>
      <c r="G9" s="5"/>
      <c r="H9" s="5"/>
      <c r="I9" s="5"/>
      <c r="J9" s="5"/>
      <c r="K9" s="5"/>
      <c r="L9" s="5"/>
    </row>
    <row r="10" spans="1:12" ht="39.950000000000003" customHeight="1">
      <c r="A10" s="5"/>
      <c r="B10" s="5">
        <v>4</v>
      </c>
      <c r="C10" s="12" t="s">
        <v>5</v>
      </c>
      <c r="D10" s="70" t="s">
        <v>6</v>
      </c>
      <c r="E10" s="5" t="s">
        <v>7</v>
      </c>
      <c r="F10" s="5"/>
      <c r="G10" s="5"/>
      <c r="H10" s="5"/>
      <c r="I10" s="5"/>
      <c r="J10" s="5"/>
      <c r="K10" s="5"/>
      <c r="L10" s="5"/>
    </row>
    <row r="11" spans="1:12" ht="20.100000000000001" customHeight="1">
      <c r="A11" s="5"/>
      <c r="B11" s="5">
        <v>5</v>
      </c>
      <c r="C11" s="11" t="s">
        <v>8</v>
      </c>
      <c r="D11" s="70"/>
      <c r="E11" s="5"/>
      <c r="F11" s="5"/>
      <c r="G11" s="5"/>
      <c r="H11" s="5"/>
      <c r="I11" s="5"/>
      <c r="J11" s="5"/>
      <c r="K11" s="5"/>
      <c r="L11" s="5"/>
    </row>
    <row r="12" spans="1:12" ht="20.100000000000001" customHeight="1">
      <c r="A12" s="5"/>
      <c r="B12" s="5">
        <v>6</v>
      </c>
      <c r="C12" s="11" t="s">
        <v>9</v>
      </c>
      <c r="D12" s="70"/>
      <c r="E12" s="13">
        <f>IF(D12="1 法人",30000000,15000000)</f>
        <v>15000000</v>
      </c>
      <c r="F12" s="5" t="s">
        <v>10</v>
      </c>
      <c r="G12" s="5"/>
      <c r="H12" s="5"/>
      <c r="I12" s="5"/>
      <c r="J12" s="5"/>
      <c r="K12" s="5"/>
      <c r="L12" s="5"/>
    </row>
    <row r="13" spans="1:12" ht="30.75" customHeight="1">
      <c r="A13" s="5"/>
      <c r="B13" s="5">
        <v>7</v>
      </c>
      <c r="C13" s="12" t="s">
        <v>11</v>
      </c>
      <c r="D13" s="70" t="s">
        <v>12</v>
      </c>
      <c r="E13" s="13" t="s">
        <v>7</v>
      </c>
      <c r="F13" s="5"/>
      <c r="G13" s="5"/>
      <c r="H13" s="5"/>
      <c r="I13" s="5"/>
      <c r="J13" s="5"/>
      <c r="K13" s="5"/>
      <c r="L13" s="5"/>
    </row>
    <row r="14" spans="1:12" ht="20.100000000000001" customHeight="1">
      <c r="A14" s="5"/>
      <c r="B14" s="5">
        <v>8</v>
      </c>
      <c r="C14" s="11" t="s">
        <v>13</v>
      </c>
      <c r="D14" s="71"/>
      <c r="E14" s="5" t="s">
        <v>14</v>
      </c>
      <c r="F14" s="5"/>
      <c r="G14" s="5"/>
      <c r="H14" s="5"/>
      <c r="I14" s="5"/>
      <c r="J14" s="5"/>
      <c r="K14" s="5"/>
      <c r="L14" s="5"/>
    </row>
    <row r="15" spans="1:12" ht="39.950000000000003" customHeight="1">
      <c r="A15" s="5"/>
      <c r="B15" s="5">
        <v>9</v>
      </c>
      <c r="C15" s="12" t="s">
        <v>15</v>
      </c>
      <c r="D15" s="14">
        <f>D16-D17+D18</f>
        <v>0</v>
      </c>
      <c r="E15" s="5" t="s">
        <v>16</v>
      </c>
      <c r="F15" s="5"/>
      <c r="G15" s="5"/>
      <c r="H15" s="5"/>
      <c r="I15" s="5"/>
      <c r="J15" s="5"/>
      <c r="K15" s="5"/>
      <c r="L15" s="5"/>
    </row>
    <row r="16" spans="1:12" ht="20.100000000000001" customHeight="1">
      <c r="A16" s="5"/>
      <c r="B16" s="5">
        <v>10</v>
      </c>
      <c r="C16" s="11" t="s">
        <v>17</v>
      </c>
      <c r="D16" s="72"/>
      <c r="E16" s="5" t="s">
        <v>18</v>
      </c>
      <c r="F16" s="5"/>
      <c r="G16" s="5"/>
      <c r="H16" s="5"/>
      <c r="I16" s="5"/>
      <c r="J16" s="5"/>
      <c r="K16" s="5"/>
      <c r="L16" s="5"/>
    </row>
    <row r="17" spans="1:12" ht="20.100000000000001" customHeight="1">
      <c r="A17" s="5"/>
      <c r="B17" s="5">
        <v>11</v>
      </c>
      <c r="C17" s="11" t="s">
        <v>19</v>
      </c>
      <c r="D17" s="72"/>
      <c r="E17" s="5" t="s">
        <v>18</v>
      </c>
      <c r="F17" s="5"/>
      <c r="G17" s="5"/>
      <c r="H17" s="5"/>
      <c r="I17" s="5"/>
      <c r="J17" s="5"/>
      <c r="K17" s="5"/>
      <c r="L17" s="5"/>
    </row>
    <row r="18" spans="1:12" ht="20.100000000000001" customHeight="1">
      <c r="A18" s="5"/>
      <c r="B18" s="5">
        <v>12</v>
      </c>
      <c r="C18" s="11" t="s">
        <v>20</v>
      </c>
      <c r="D18" s="72"/>
      <c r="E18" s="5" t="s">
        <v>18</v>
      </c>
      <c r="F18" s="5"/>
      <c r="G18" s="5"/>
      <c r="H18" s="5"/>
      <c r="I18" s="5"/>
      <c r="J18" s="5"/>
      <c r="K18" s="5"/>
      <c r="L18" s="5"/>
    </row>
    <row r="19" spans="1:12" ht="20.100000000000001" customHeight="1">
      <c r="A19" s="5"/>
      <c r="B19" s="5"/>
      <c r="C19" s="5"/>
      <c r="D19" s="5"/>
      <c r="E19" s="5"/>
      <c r="F19" s="5"/>
      <c r="G19" s="5"/>
      <c r="H19" s="5"/>
      <c r="I19" s="5"/>
      <c r="J19" s="5"/>
      <c r="K19" s="5"/>
      <c r="L19" s="5"/>
    </row>
    <row r="20" spans="1:12" ht="20.100000000000001" customHeight="1">
      <c r="A20" s="5"/>
      <c r="B20" s="8" t="s">
        <v>21</v>
      </c>
      <c r="C20" s="9"/>
      <c r="D20" s="5"/>
      <c r="E20" s="5"/>
      <c r="F20" s="5"/>
      <c r="G20" s="5"/>
      <c r="H20" s="5"/>
      <c r="I20" s="5"/>
      <c r="J20" s="5"/>
      <c r="K20" s="5"/>
      <c r="L20" s="5"/>
    </row>
    <row r="21" spans="1:12" ht="20.100000000000001" customHeight="1">
      <c r="A21" s="5"/>
      <c r="B21" s="10"/>
      <c r="C21" s="5"/>
      <c r="D21" s="5"/>
      <c r="E21" s="5"/>
      <c r="F21" s="5" t="s">
        <v>22</v>
      </c>
      <c r="G21" s="5"/>
      <c r="H21" s="5"/>
      <c r="I21" s="5"/>
      <c r="J21" s="5"/>
      <c r="K21" s="5"/>
      <c r="L21" s="5"/>
    </row>
    <row r="22" spans="1:12" ht="39.950000000000003" customHeight="1">
      <c r="A22" s="5"/>
      <c r="B22" s="10">
        <v>13</v>
      </c>
      <c r="C22" s="11" t="s">
        <v>23</v>
      </c>
      <c r="D22" s="70" t="s">
        <v>24</v>
      </c>
      <c r="E22" s="15" t="s">
        <v>25</v>
      </c>
      <c r="F22" s="16">
        <f>IF(D22="購入",3/10,IF(D22="リース",3/7,0))</f>
        <v>0.3</v>
      </c>
      <c r="G22" s="5"/>
      <c r="H22" s="5"/>
      <c r="I22" s="5"/>
      <c r="J22" s="5"/>
      <c r="K22" s="5"/>
      <c r="L22" s="5"/>
    </row>
    <row r="23" spans="1:12" ht="20.100000000000001" customHeight="1">
      <c r="A23" s="5"/>
      <c r="B23" s="5"/>
      <c r="C23" s="5"/>
      <c r="D23" s="5"/>
      <c r="E23" s="5"/>
      <c r="F23" s="5"/>
      <c r="G23" s="5"/>
      <c r="H23" s="5"/>
      <c r="I23" s="5"/>
      <c r="J23" s="5"/>
      <c r="K23" s="5"/>
      <c r="L23" s="5"/>
    </row>
    <row r="24" spans="1:12" ht="20.100000000000001" customHeight="1">
      <c r="A24" s="5"/>
      <c r="B24" s="10">
        <v>14</v>
      </c>
      <c r="C24" s="11" t="s">
        <v>26</v>
      </c>
      <c r="D24" s="70" t="s">
        <v>27</v>
      </c>
      <c r="E24" s="5" t="s">
        <v>25</v>
      </c>
      <c r="F24" s="5"/>
      <c r="G24" s="5"/>
      <c r="H24" s="5"/>
      <c r="I24" s="5"/>
      <c r="J24" s="5"/>
      <c r="K24" s="5"/>
      <c r="L24" s="5"/>
    </row>
    <row r="25" spans="1:12" ht="20.100000000000001" customHeight="1">
      <c r="A25" s="5"/>
      <c r="B25" s="5"/>
      <c r="C25" s="5"/>
      <c r="D25" s="5"/>
      <c r="E25" s="5"/>
      <c r="F25" s="5"/>
      <c r="G25" s="5"/>
      <c r="H25" s="5"/>
      <c r="I25" s="5"/>
      <c r="J25" s="5"/>
      <c r="K25" s="5"/>
      <c r="L25" s="5"/>
    </row>
    <row r="26" spans="1:12" ht="20.100000000000001" customHeight="1">
      <c r="A26" s="5"/>
      <c r="B26" s="5"/>
      <c r="C26" s="5" t="s">
        <v>28</v>
      </c>
      <c r="D26" s="5"/>
      <c r="E26" s="5"/>
      <c r="F26" s="5"/>
      <c r="G26" s="5"/>
      <c r="H26" s="5"/>
      <c r="I26" s="5"/>
      <c r="J26" s="5"/>
      <c r="K26" s="5"/>
      <c r="L26" s="5"/>
    </row>
    <row r="27" spans="1:12" ht="20.100000000000001" customHeight="1">
      <c r="A27" s="5"/>
      <c r="B27" s="5"/>
      <c r="C27" s="5"/>
      <c r="D27" s="5"/>
      <c r="E27" s="5"/>
      <c r="F27" s="5"/>
      <c r="G27" s="5"/>
      <c r="H27" s="5"/>
      <c r="I27" s="5"/>
      <c r="J27" s="5"/>
      <c r="K27" s="5"/>
      <c r="L27" s="5"/>
    </row>
    <row r="28" spans="1:12" ht="20.100000000000001" customHeight="1">
      <c r="A28" s="5"/>
      <c r="B28" s="5"/>
      <c r="C28" s="10" t="s">
        <v>29</v>
      </c>
      <c r="D28" s="5"/>
      <c r="E28" s="17" t="str">
        <f>IF(ISNUMBER(FIND("経営面積",D24)),"←選択中の成果目標です","←選択していない成果目標です")</f>
        <v>←選択中の成果目標です</v>
      </c>
      <c r="F28" s="5"/>
      <c r="G28" s="5"/>
      <c r="H28" s="5"/>
      <c r="I28" s="5"/>
      <c r="J28" s="5"/>
      <c r="K28" s="5"/>
      <c r="L28" s="5"/>
    </row>
    <row r="29" spans="1:12" ht="50.1" customHeight="1">
      <c r="A29" s="5"/>
      <c r="B29" s="5">
        <v>15</v>
      </c>
      <c r="C29" s="18" t="s">
        <v>30</v>
      </c>
      <c r="D29" s="73"/>
      <c r="E29" s="107" t="s">
        <v>31</v>
      </c>
      <c r="F29" s="108"/>
      <c r="G29" s="108"/>
      <c r="H29" s="108"/>
      <c r="I29" s="108"/>
      <c r="J29" s="108"/>
      <c r="K29" s="108"/>
      <c r="L29" s="108"/>
    </row>
    <row r="30" spans="1:12" ht="20.100000000000001" customHeight="1">
      <c r="A30" s="5"/>
      <c r="B30" s="5">
        <v>16</v>
      </c>
      <c r="C30" s="11" t="s">
        <v>32</v>
      </c>
      <c r="D30" s="74"/>
      <c r="E30" s="19" t="s">
        <v>33</v>
      </c>
      <c r="F30" s="5"/>
      <c r="G30" s="5"/>
      <c r="H30" s="5"/>
      <c r="I30" s="5"/>
      <c r="J30" s="5"/>
      <c r="K30" s="5"/>
      <c r="L30" s="5"/>
    </row>
    <row r="31" spans="1:12" ht="60" customHeight="1">
      <c r="A31" s="5"/>
      <c r="B31" s="5">
        <v>17</v>
      </c>
      <c r="C31" s="11" t="s">
        <v>34</v>
      </c>
      <c r="D31" s="74"/>
      <c r="E31" s="107" t="s">
        <v>35</v>
      </c>
      <c r="F31" s="108"/>
      <c r="G31" s="108"/>
      <c r="H31" s="108"/>
      <c r="I31" s="108"/>
      <c r="J31" s="108"/>
      <c r="K31" s="108"/>
      <c r="L31" s="108"/>
    </row>
    <row r="32" spans="1:12" ht="20.100000000000001" customHeight="1">
      <c r="A32" s="5"/>
      <c r="B32" s="5">
        <v>18</v>
      </c>
      <c r="C32" s="11" t="s">
        <v>36</v>
      </c>
      <c r="D32" s="74"/>
      <c r="E32" s="19" t="s">
        <v>37</v>
      </c>
      <c r="F32" s="5"/>
      <c r="G32" s="5"/>
      <c r="H32" s="5"/>
      <c r="I32" s="5"/>
      <c r="J32" s="5"/>
      <c r="K32" s="5"/>
      <c r="L32" s="5"/>
    </row>
    <row r="33" spans="1:12" ht="20.100000000000001" customHeight="1">
      <c r="A33" s="5"/>
      <c r="B33" s="5">
        <v>19</v>
      </c>
      <c r="C33" s="11" t="s">
        <v>38</v>
      </c>
      <c r="D33" s="74"/>
      <c r="E33" s="19" t="s">
        <v>37</v>
      </c>
      <c r="F33" s="5"/>
      <c r="G33" s="5"/>
      <c r="H33" s="5"/>
      <c r="I33" s="5"/>
      <c r="J33" s="5"/>
      <c r="K33" s="5"/>
      <c r="L33" s="5"/>
    </row>
    <row r="34" spans="1:12" ht="20.100000000000001" customHeight="1">
      <c r="A34" s="5"/>
      <c r="B34" s="5">
        <v>20</v>
      </c>
      <c r="C34" s="11" t="s">
        <v>39</v>
      </c>
      <c r="D34" s="74"/>
      <c r="E34" s="19" t="s">
        <v>37</v>
      </c>
      <c r="F34" s="5"/>
      <c r="G34" s="5"/>
      <c r="H34" s="5"/>
      <c r="I34" s="5"/>
      <c r="J34" s="5"/>
      <c r="K34" s="5"/>
      <c r="L34" s="5"/>
    </row>
    <row r="35" spans="1:12" ht="20.100000000000001" customHeight="1">
      <c r="A35" s="5"/>
      <c r="B35" s="5">
        <v>21</v>
      </c>
      <c r="C35" s="11" t="s">
        <v>40</v>
      </c>
      <c r="D35" s="98">
        <f>IF(D31=0,0,(D34+D30)/D30-1)</f>
        <v>0</v>
      </c>
      <c r="E35" s="5"/>
      <c r="F35" s="5"/>
      <c r="G35" s="5"/>
      <c r="H35" s="5"/>
      <c r="I35" s="5"/>
      <c r="J35" s="5"/>
      <c r="K35" s="5"/>
      <c r="L35" s="5"/>
    </row>
    <row r="36" spans="1:12" ht="20.100000000000001" customHeight="1">
      <c r="A36" s="5"/>
      <c r="B36" s="5"/>
      <c r="C36" s="5" t="s">
        <v>41</v>
      </c>
      <c r="D36" s="20"/>
      <c r="E36" s="5"/>
      <c r="F36" s="5"/>
      <c r="G36" s="5"/>
      <c r="H36" s="5"/>
      <c r="I36" s="5"/>
      <c r="J36" s="5"/>
      <c r="K36" s="5"/>
      <c r="L36" s="5"/>
    </row>
    <row r="37" spans="1:12" ht="50.1" customHeight="1">
      <c r="A37" s="5"/>
      <c r="B37" s="5">
        <v>22</v>
      </c>
      <c r="C37" s="12" t="s">
        <v>42</v>
      </c>
      <c r="D37" s="74"/>
      <c r="E37" s="17" t="str">
        <f>IF(AND(D22="リース",ISNUMBER(FIND("経営面積",D24))),"←入力してください","")</f>
        <v/>
      </c>
      <c r="F37" s="5"/>
      <c r="G37" s="5"/>
      <c r="H37" s="5"/>
      <c r="I37" s="5"/>
      <c r="J37" s="5"/>
      <c r="K37" s="5"/>
      <c r="L37" s="5"/>
    </row>
    <row r="38" spans="1:12" ht="20.100000000000001" customHeight="1">
      <c r="A38" s="5"/>
      <c r="B38" s="5"/>
      <c r="C38" s="5"/>
      <c r="D38" s="20"/>
      <c r="E38" s="5"/>
      <c r="F38" s="5"/>
      <c r="G38" s="5"/>
      <c r="H38" s="5"/>
      <c r="I38" s="5"/>
      <c r="J38" s="5"/>
      <c r="K38" s="5"/>
      <c r="L38" s="5"/>
    </row>
    <row r="39" spans="1:12" ht="20.100000000000001" customHeight="1">
      <c r="A39" s="5"/>
      <c r="B39" s="5"/>
      <c r="C39" s="5"/>
      <c r="D39" s="5"/>
      <c r="E39" s="5"/>
      <c r="F39" s="5"/>
      <c r="G39" s="5"/>
      <c r="H39" s="5"/>
      <c r="I39" s="5"/>
      <c r="J39" s="5"/>
      <c r="K39" s="5"/>
      <c r="L39" s="5"/>
    </row>
    <row r="40" spans="1:12" ht="20.100000000000001" customHeight="1">
      <c r="A40" s="5"/>
      <c r="B40" s="5"/>
      <c r="C40" s="10" t="s">
        <v>43</v>
      </c>
      <c r="D40" s="5"/>
      <c r="E40" s="17" t="str">
        <f>IF(ISNUMBER(FIND("付加価値",D24)),"←選択中の成果目標です","←選択していない成果目標です（入力不要）")</f>
        <v>←選択していない成果目標です（入力不要）</v>
      </c>
      <c r="F40" s="5"/>
      <c r="G40" s="5"/>
      <c r="H40" s="5"/>
      <c r="I40" s="5"/>
      <c r="J40" s="5"/>
      <c r="K40" s="5"/>
      <c r="L40" s="5"/>
    </row>
    <row r="41" spans="1:12" ht="20.100000000000001" customHeight="1">
      <c r="A41" s="5"/>
      <c r="B41" s="5">
        <v>23</v>
      </c>
      <c r="C41" s="11" t="s">
        <v>44</v>
      </c>
      <c r="D41" s="14">
        <f>D15</f>
        <v>0</v>
      </c>
      <c r="E41" s="5"/>
      <c r="F41" s="5"/>
      <c r="G41" s="5"/>
      <c r="H41" s="5"/>
      <c r="I41" s="5"/>
      <c r="J41" s="5"/>
      <c r="K41" s="5"/>
      <c r="L41" s="5"/>
    </row>
    <row r="42" spans="1:12" ht="20.100000000000001" customHeight="1">
      <c r="A42" s="5"/>
      <c r="B42" s="5">
        <v>24</v>
      </c>
      <c r="C42" s="11" t="s">
        <v>45</v>
      </c>
      <c r="D42" s="75"/>
      <c r="E42" s="5" t="s">
        <v>46</v>
      </c>
      <c r="F42" s="5"/>
      <c r="G42" s="5"/>
      <c r="H42" s="5"/>
      <c r="I42" s="5"/>
      <c r="J42" s="5"/>
      <c r="K42" s="5"/>
      <c r="L42" s="5"/>
    </row>
    <row r="43" spans="1:12" ht="20.100000000000001" customHeight="1">
      <c r="A43" s="5"/>
      <c r="B43" s="5">
        <v>25</v>
      </c>
      <c r="C43" s="11" t="s">
        <v>47</v>
      </c>
      <c r="D43" s="75"/>
      <c r="E43" s="5" t="s">
        <v>18</v>
      </c>
      <c r="F43" s="5"/>
      <c r="G43" s="5"/>
      <c r="H43" s="5"/>
      <c r="I43" s="5"/>
      <c r="J43" s="5"/>
      <c r="K43" s="5"/>
      <c r="L43" s="5"/>
    </row>
    <row r="44" spans="1:12" ht="20.100000000000001" customHeight="1">
      <c r="A44" s="5"/>
      <c r="B44" s="5">
        <v>26</v>
      </c>
      <c r="C44" s="11" t="s">
        <v>48</v>
      </c>
      <c r="D44" s="75"/>
      <c r="E44" s="5" t="s">
        <v>18</v>
      </c>
      <c r="F44" s="5"/>
      <c r="G44" s="5"/>
      <c r="H44" s="5"/>
      <c r="I44" s="5"/>
      <c r="J44" s="5"/>
      <c r="K44" s="5"/>
      <c r="L44" s="5"/>
    </row>
    <row r="45" spans="1:12" ht="20.100000000000001" customHeight="1">
      <c r="A45" s="5"/>
      <c r="B45" s="5">
        <v>27</v>
      </c>
      <c r="C45" s="11" t="s">
        <v>40</v>
      </c>
      <c r="D45" s="98" t="e">
        <f>D44/D41-1</f>
        <v>#DIV/0!</v>
      </c>
      <c r="E45" s="17"/>
      <c r="F45" s="5"/>
      <c r="G45" s="5"/>
      <c r="H45" s="5"/>
      <c r="I45" s="5"/>
      <c r="J45" s="5"/>
      <c r="K45" s="5"/>
      <c r="L45" s="5"/>
    </row>
    <row r="46" spans="1:12" ht="20.100000000000001" customHeight="1">
      <c r="A46" s="5"/>
      <c r="B46" s="5">
        <v>28</v>
      </c>
      <c r="C46" s="11" t="s">
        <v>49</v>
      </c>
      <c r="D46" s="14">
        <f>D44-D41</f>
        <v>0</v>
      </c>
      <c r="E46" s="5"/>
      <c r="F46" s="5"/>
      <c r="G46" s="5"/>
      <c r="H46" s="5"/>
      <c r="I46" s="5"/>
      <c r="J46" s="5"/>
      <c r="K46" s="5"/>
      <c r="L46" s="5"/>
    </row>
    <row r="47" spans="1:12" ht="20.100000000000001" customHeight="1">
      <c r="A47" s="5"/>
      <c r="B47" s="5"/>
      <c r="C47" s="5"/>
      <c r="D47" s="5"/>
      <c r="E47" s="5"/>
      <c r="F47" s="5"/>
      <c r="G47" s="5"/>
      <c r="H47" s="5"/>
      <c r="I47" s="5"/>
      <c r="J47" s="5"/>
      <c r="K47" s="5"/>
      <c r="L47" s="5"/>
    </row>
    <row r="48" spans="1:12" ht="20.100000000000001" customHeight="1">
      <c r="A48" s="5"/>
      <c r="B48" s="5"/>
      <c r="C48" s="5"/>
      <c r="D48" s="5"/>
      <c r="E48" s="5"/>
      <c r="F48" s="5"/>
      <c r="G48" s="5"/>
      <c r="H48" s="5"/>
      <c r="I48" s="5"/>
      <c r="J48" s="5"/>
      <c r="K48" s="5"/>
      <c r="L48" s="5"/>
    </row>
    <row r="49" spans="1:12" ht="20.100000000000001" customHeight="1">
      <c r="A49" s="5"/>
      <c r="B49" s="5"/>
      <c r="C49" s="10" t="s">
        <v>50</v>
      </c>
      <c r="D49" s="5"/>
      <c r="E49" s="17" t="str">
        <f>IF(ISNUMBER(FIND("生産性",D24)),"←選択中の成果目標です","←選択していない成果目標です（入力不要）")</f>
        <v>←選択していない成果目標です（入力不要）</v>
      </c>
      <c r="F49" s="5"/>
      <c r="G49" s="5"/>
      <c r="H49" s="5"/>
      <c r="I49" s="5"/>
      <c r="J49" s="5"/>
      <c r="K49" s="5"/>
      <c r="L49" s="5"/>
    </row>
    <row r="50" spans="1:12" ht="69.95" customHeight="1">
      <c r="A50" s="5"/>
      <c r="B50" s="5">
        <v>29</v>
      </c>
      <c r="C50" s="12" t="s">
        <v>51</v>
      </c>
      <c r="D50" s="89"/>
      <c r="E50" s="19" t="s">
        <v>52</v>
      </c>
      <c r="F50" s="5"/>
      <c r="G50" s="5"/>
      <c r="H50" s="5"/>
      <c r="I50" s="5"/>
      <c r="J50" s="5"/>
      <c r="K50" s="5"/>
      <c r="L50" s="5"/>
    </row>
    <row r="51" spans="1:12" ht="27">
      <c r="A51" s="5"/>
      <c r="B51" s="5">
        <v>30</v>
      </c>
      <c r="C51" s="12" t="s">
        <v>53</v>
      </c>
      <c r="D51" s="21" t="e">
        <f>D52/D53</f>
        <v>#DIV/0!</v>
      </c>
      <c r="E51" s="5"/>
      <c r="F51" s="5"/>
      <c r="G51" s="5"/>
      <c r="H51" s="5"/>
      <c r="I51" s="5"/>
      <c r="J51" s="5"/>
      <c r="K51" s="5"/>
      <c r="L51" s="5"/>
    </row>
    <row r="52" spans="1:12" ht="20.100000000000001" customHeight="1">
      <c r="A52" s="5"/>
      <c r="B52" s="5">
        <v>31</v>
      </c>
      <c r="C52" s="11" t="s">
        <v>54</v>
      </c>
      <c r="D52" s="14">
        <f>D15</f>
        <v>0</v>
      </c>
      <c r="E52" s="5"/>
      <c r="F52" s="5"/>
      <c r="G52" s="5"/>
      <c r="H52" s="5"/>
      <c r="I52" s="5"/>
      <c r="J52" s="5"/>
      <c r="K52" s="5"/>
      <c r="L52" s="5"/>
    </row>
    <row r="53" spans="1:12" ht="20.100000000000001" customHeight="1">
      <c r="A53" s="5"/>
      <c r="B53" s="5">
        <v>32</v>
      </c>
      <c r="C53" s="11" t="s">
        <v>55</v>
      </c>
      <c r="D53" s="76"/>
      <c r="E53" s="5" t="s">
        <v>56</v>
      </c>
      <c r="F53" s="5"/>
      <c r="G53" s="5"/>
      <c r="H53" s="5"/>
      <c r="I53" s="5"/>
      <c r="J53" s="5"/>
      <c r="K53" s="5"/>
      <c r="L53" s="5"/>
    </row>
    <row r="54" spans="1:12" ht="20.100000000000001" customHeight="1">
      <c r="A54" s="5"/>
      <c r="B54" s="5">
        <v>33</v>
      </c>
      <c r="C54" s="11" t="s">
        <v>57</v>
      </c>
      <c r="D54" s="21" t="e">
        <f>D55/D56</f>
        <v>#DIV/0!</v>
      </c>
      <c r="E54" s="5"/>
      <c r="F54" s="5"/>
      <c r="G54" s="5"/>
      <c r="H54" s="5"/>
      <c r="I54" s="5"/>
      <c r="J54" s="5"/>
      <c r="K54" s="5"/>
      <c r="L54" s="5"/>
    </row>
    <row r="55" spans="1:12" ht="20.100000000000001" customHeight="1">
      <c r="A55" s="5"/>
      <c r="B55" s="5">
        <v>34</v>
      </c>
      <c r="C55" s="11" t="s">
        <v>58</v>
      </c>
      <c r="D55" s="75"/>
      <c r="E55" s="5" t="s">
        <v>59</v>
      </c>
      <c r="F55" s="5"/>
      <c r="G55" s="5"/>
      <c r="H55" s="5"/>
      <c r="I55" s="5"/>
      <c r="J55" s="5"/>
      <c r="K55" s="5"/>
      <c r="L55" s="5"/>
    </row>
    <row r="56" spans="1:12" ht="20.100000000000001" customHeight="1">
      <c r="A56" s="5"/>
      <c r="B56" s="5">
        <v>35</v>
      </c>
      <c r="C56" s="11" t="s">
        <v>60</v>
      </c>
      <c r="D56" s="77"/>
      <c r="E56" s="5" t="s">
        <v>56</v>
      </c>
      <c r="F56" s="5"/>
      <c r="G56" s="5"/>
      <c r="H56" s="5"/>
      <c r="I56" s="5"/>
      <c r="J56" s="5"/>
      <c r="K56" s="5"/>
      <c r="L56" s="5"/>
    </row>
    <row r="57" spans="1:12" ht="20.100000000000001" customHeight="1">
      <c r="A57" s="5"/>
      <c r="B57" s="5">
        <v>36</v>
      </c>
      <c r="C57" s="11" t="s">
        <v>61</v>
      </c>
      <c r="D57" s="21" t="e">
        <f>D58/D59</f>
        <v>#DIV/0!</v>
      </c>
      <c r="E57" s="5"/>
      <c r="F57" s="5"/>
      <c r="G57" s="5"/>
      <c r="H57" s="5"/>
      <c r="I57" s="5"/>
      <c r="J57" s="5"/>
      <c r="K57" s="5"/>
      <c r="L57" s="5"/>
    </row>
    <row r="58" spans="1:12" ht="20.100000000000001" customHeight="1">
      <c r="A58" s="5"/>
      <c r="B58" s="5">
        <v>37</v>
      </c>
      <c r="C58" s="11" t="s">
        <v>62</v>
      </c>
      <c r="D58" s="75"/>
      <c r="E58" s="5" t="s">
        <v>59</v>
      </c>
      <c r="F58" s="5"/>
      <c r="G58" s="5"/>
      <c r="H58" s="5"/>
      <c r="I58" s="5"/>
      <c r="J58" s="5"/>
      <c r="K58" s="5"/>
      <c r="L58" s="5"/>
    </row>
    <row r="59" spans="1:12" ht="20.100000000000001" customHeight="1">
      <c r="A59" s="5"/>
      <c r="B59" s="5">
        <v>38</v>
      </c>
      <c r="C59" s="11" t="s">
        <v>63</v>
      </c>
      <c r="D59" s="77"/>
      <c r="E59" s="5" t="s">
        <v>56</v>
      </c>
      <c r="F59" s="5"/>
      <c r="G59" s="5"/>
      <c r="H59" s="5"/>
      <c r="I59" s="5"/>
      <c r="J59" s="5"/>
      <c r="K59" s="5"/>
      <c r="L59" s="5"/>
    </row>
    <row r="60" spans="1:12" ht="20.100000000000001" customHeight="1">
      <c r="A60" s="5"/>
      <c r="B60" s="5">
        <v>39</v>
      </c>
      <c r="C60" s="11" t="s">
        <v>64</v>
      </c>
      <c r="D60" s="21" t="e">
        <f>D61/D62</f>
        <v>#DIV/0!</v>
      </c>
      <c r="E60" s="5"/>
      <c r="F60" s="5"/>
      <c r="G60" s="5"/>
      <c r="H60" s="5"/>
      <c r="I60" s="5"/>
      <c r="J60" s="5"/>
      <c r="K60" s="5"/>
      <c r="L60" s="5"/>
    </row>
    <row r="61" spans="1:12" ht="20.100000000000001" customHeight="1">
      <c r="A61" s="5"/>
      <c r="B61" s="5">
        <v>40</v>
      </c>
      <c r="C61" s="11" t="s">
        <v>65</v>
      </c>
      <c r="D61" s="75"/>
      <c r="E61" s="5" t="s">
        <v>59</v>
      </c>
      <c r="F61" s="5"/>
      <c r="G61" s="5"/>
      <c r="H61" s="5"/>
      <c r="I61" s="5"/>
      <c r="J61" s="5"/>
      <c r="K61" s="5"/>
      <c r="L61" s="5"/>
    </row>
    <row r="62" spans="1:12" ht="20.100000000000001" customHeight="1">
      <c r="A62" s="5"/>
      <c r="B62" s="5">
        <v>41</v>
      </c>
      <c r="C62" s="11" t="s">
        <v>66</v>
      </c>
      <c r="D62" s="77"/>
      <c r="E62" s="5" t="s">
        <v>56</v>
      </c>
      <c r="F62" s="5"/>
      <c r="G62" s="5"/>
      <c r="H62" s="5"/>
      <c r="I62" s="5"/>
      <c r="J62" s="5"/>
      <c r="K62" s="5"/>
      <c r="L62" s="5"/>
    </row>
    <row r="63" spans="1:12" ht="20.100000000000001" customHeight="1">
      <c r="A63" s="5"/>
      <c r="B63" s="5">
        <v>42</v>
      </c>
      <c r="C63" s="11" t="s">
        <v>67</v>
      </c>
      <c r="D63" s="21">
        <f>D61-D52</f>
        <v>0</v>
      </c>
      <c r="E63" s="5"/>
      <c r="F63" s="5"/>
      <c r="G63" s="5"/>
      <c r="H63" s="5"/>
      <c r="I63" s="5"/>
      <c r="J63" s="5"/>
      <c r="K63" s="5"/>
      <c r="L63" s="5"/>
    </row>
    <row r="64" spans="1:12" ht="20.100000000000001" customHeight="1">
      <c r="A64" s="5"/>
      <c r="B64" s="5">
        <v>43</v>
      </c>
      <c r="C64" s="11" t="s">
        <v>68</v>
      </c>
      <c r="D64" s="98" t="e">
        <f>D60/D51-1</f>
        <v>#DIV/0!</v>
      </c>
      <c r="E64" s="5"/>
      <c r="F64" s="5"/>
      <c r="G64" s="5"/>
      <c r="H64" s="5"/>
      <c r="I64" s="5"/>
      <c r="J64" s="5"/>
      <c r="K64" s="5"/>
      <c r="L64" s="5"/>
    </row>
    <row r="65" spans="1:12" ht="20.100000000000001" customHeight="1">
      <c r="A65" s="5"/>
      <c r="B65" s="5"/>
      <c r="C65" s="5"/>
      <c r="D65" s="5"/>
      <c r="E65" s="5"/>
      <c r="F65" s="5"/>
      <c r="G65" s="5"/>
      <c r="H65" s="5"/>
      <c r="I65" s="5"/>
      <c r="J65" s="5"/>
      <c r="K65" s="5"/>
      <c r="L65" s="5"/>
    </row>
    <row r="66" spans="1:12" ht="20.100000000000001" customHeight="1">
      <c r="A66" s="5"/>
      <c r="B66" s="5"/>
      <c r="C66" s="5"/>
      <c r="D66" s="5"/>
      <c r="E66" s="5"/>
      <c r="F66" s="5"/>
      <c r="G66" s="5"/>
      <c r="H66" s="5"/>
      <c r="I66" s="5"/>
      <c r="J66" s="5"/>
      <c r="K66" s="5"/>
      <c r="L66" s="5"/>
    </row>
    <row r="67" spans="1:12" ht="20.100000000000001" customHeight="1">
      <c r="A67" s="5"/>
      <c r="B67" s="8" t="s">
        <v>69</v>
      </c>
      <c r="C67" s="9"/>
      <c r="D67" s="5"/>
      <c r="E67" s="5"/>
      <c r="F67" s="5"/>
      <c r="G67" s="5"/>
      <c r="H67" s="5"/>
      <c r="I67" s="5"/>
      <c r="J67" s="5"/>
      <c r="K67" s="5"/>
      <c r="L67" s="5"/>
    </row>
    <row r="68" spans="1:12" ht="20.100000000000001" customHeight="1">
      <c r="A68" s="5"/>
      <c r="B68" s="10"/>
      <c r="C68" s="104" t="str">
        <f>CONCATENATE("・全ての整備内容（導入予定の機械等）ごとに、
①選択した成果目標(",D24,")の達成に直結するものであり、導入した機械等を活用して目標年度までにどのように成果目標を達成していくのか
②予定する経営規模と比べて適切な規模であること（規模決定根拠、過剰な能力・規模の機械等でないこと）
が分かるように記入してください。")</f>
        <v>・全ての整備内容（導入予定の機械等）ごとに、
①選択した成果目標(1 経営面積の３割又は４ha以上の拡大)の達成に直結するものであり、導入した機械等を活用して目標年度までにどのように成果目標を達成していくのか
②予定する経営規模と比べて適切な規模であること（規模決定根拠、過剰な能力・規模の機械等でないこと）
が分かるように記入してください。</v>
      </c>
      <c r="D68" s="105"/>
      <c r="E68" s="105"/>
      <c r="F68" s="105"/>
      <c r="G68" s="105"/>
      <c r="H68" s="105"/>
      <c r="I68" s="105"/>
      <c r="J68" s="105"/>
      <c r="K68" s="5"/>
      <c r="L68" s="5"/>
    </row>
    <row r="69" spans="1:12" ht="20.100000000000001" customHeight="1">
      <c r="A69" s="5"/>
      <c r="B69" s="5"/>
      <c r="C69" s="105"/>
      <c r="D69" s="105"/>
      <c r="E69" s="105"/>
      <c r="F69" s="105"/>
      <c r="G69" s="105"/>
      <c r="H69" s="105"/>
      <c r="I69" s="105"/>
      <c r="J69" s="105"/>
      <c r="K69" s="5"/>
      <c r="L69" s="5"/>
    </row>
    <row r="70" spans="1:12" ht="20.100000000000001" customHeight="1">
      <c r="A70" s="5"/>
      <c r="B70" s="5"/>
      <c r="C70" s="106"/>
      <c r="D70" s="106"/>
      <c r="E70" s="106"/>
      <c r="F70" s="106"/>
      <c r="G70" s="106"/>
      <c r="H70" s="106"/>
      <c r="I70" s="106"/>
      <c r="J70" s="106"/>
      <c r="K70" s="5"/>
      <c r="L70" s="5"/>
    </row>
    <row r="71" spans="1:12" ht="200.1" customHeight="1">
      <c r="A71" s="5"/>
      <c r="B71" s="5">
        <v>44</v>
      </c>
      <c r="C71" s="103" t="s">
        <v>70</v>
      </c>
      <c r="D71" s="103"/>
      <c r="E71" s="103"/>
      <c r="F71" s="103"/>
      <c r="G71" s="103"/>
      <c r="H71" s="103"/>
      <c r="I71" s="103"/>
      <c r="J71" s="103"/>
      <c r="K71" s="5"/>
      <c r="L71" s="5"/>
    </row>
    <row r="72" spans="1:12" ht="20.100000000000001" customHeight="1">
      <c r="A72" s="5"/>
      <c r="B72" s="10"/>
      <c r="C72" s="5"/>
      <c r="D72" s="5"/>
      <c r="E72" s="5"/>
      <c r="F72" s="17" t="str">
        <f>IF(D22="リース","↓リース導入の場合であっても、事業費は税込み価格を記載してください","")</f>
        <v/>
      </c>
      <c r="G72" s="17"/>
      <c r="H72" s="5"/>
      <c r="I72" s="5"/>
      <c r="J72" s="5"/>
      <c r="K72" s="5"/>
      <c r="L72" s="5"/>
    </row>
    <row r="73" spans="1:12" ht="20.100000000000001" customHeight="1">
      <c r="A73" s="5"/>
      <c r="B73" s="5"/>
      <c r="C73" s="5">
        <v>1</v>
      </c>
      <c r="D73" s="5">
        <v>2</v>
      </c>
      <c r="E73" s="5">
        <v>3</v>
      </c>
      <c r="F73" s="5">
        <v>4</v>
      </c>
      <c r="G73" s="5">
        <v>5</v>
      </c>
      <c r="H73" s="5">
        <v>6</v>
      </c>
      <c r="I73" s="5">
        <v>7</v>
      </c>
      <c r="J73" s="5">
        <v>8</v>
      </c>
      <c r="K73" s="5"/>
      <c r="L73" s="5"/>
    </row>
    <row r="74" spans="1:12" ht="30" customHeight="1">
      <c r="A74" s="5"/>
      <c r="B74" s="11"/>
      <c r="C74" s="99" t="s">
        <v>71</v>
      </c>
      <c r="D74" s="23" t="s">
        <v>72</v>
      </c>
      <c r="E74" s="22" t="s">
        <v>73</v>
      </c>
      <c r="F74" s="23" t="s">
        <v>74</v>
      </c>
      <c r="G74" s="22" t="s">
        <v>75</v>
      </c>
      <c r="H74" s="22" t="s">
        <v>76</v>
      </c>
      <c r="I74" s="22" t="s">
        <v>77</v>
      </c>
      <c r="J74" s="81" t="s">
        <v>78</v>
      </c>
      <c r="K74" s="85" t="s">
        <v>79</v>
      </c>
      <c r="L74" s="84"/>
    </row>
    <row r="75" spans="1:12" ht="30" customHeight="1">
      <c r="A75" s="5">
        <f>B71+1</f>
        <v>45</v>
      </c>
      <c r="B75" s="11" t="s">
        <v>80</v>
      </c>
      <c r="C75" s="70"/>
      <c r="D75" s="70"/>
      <c r="E75" s="78"/>
      <c r="F75" s="72"/>
      <c r="G75" s="24" t="str">
        <f>IF(F75&lt;500000,"←事業費50万円以上が対象",IF($D$22="リース",MIN(ROUNDDOWN(IF(J89&lt;48,I89*J89/84*0.75,I89*$F$22),-3),MAX(F75-SUM(H75:J75),0)),ROUNDDOWN(IF(VALUE(LEFT($D$13,1))=1,MIN(F75/1.1*$F$22,MAX(F75-SUM(H75:J75),0)),MIN(F75*$F$22,MAX(F75-SUM(H75:J75),0))),-3)))</f>
        <v>←事業費50万円以上が対象</v>
      </c>
      <c r="H75" s="96"/>
      <c r="I75" s="79"/>
      <c r="J75" s="82"/>
      <c r="K75" s="100" t="str">
        <f>IF(AND(VALUE(LEFT($D$13))=1,$D$22="購入"),IF(F75&lt;500000,"",ROUNDDOWN(F75/1.1*0.1,0)),"")</f>
        <v/>
      </c>
      <c r="L75" s="86" t="str">
        <f>IF(AND(VALUE(LEFT($D$13))=1,$D$22="購入"),IF(F75&lt;500000,"",ROUNDDOWN(G75*0.1,0)),"")</f>
        <v/>
      </c>
    </row>
    <row r="76" spans="1:12" ht="30" customHeight="1">
      <c r="A76" s="5">
        <f>A75+1</f>
        <v>46</v>
      </c>
      <c r="B76" s="11" t="s">
        <v>81</v>
      </c>
      <c r="C76" s="70"/>
      <c r="D76" s="70"/>
      <c r="E76" s="78"/>
      <c r="F76" s="72"/>
      <c r="G76" s="24" t="str">
        <f t="shared" ref="G76:G84" si="0">IF(F76&lt;500000,"←事業費50万円以上が対象",IF($D$22="リース",MIN(ROUNDDOWN(IF(J90&lt;48,I90*J90/84*0.75,I90*$F$22),-3),MAX(F76-SUM(H76:J76),0)),ROUNDDOWN(IF(VALUE(LEFT($D$13,1))=1,MIN(F76/1.1*$F$22,MAX(F76-SUM(H76:J76),0)),MIN(F76*$F$22,MAX(F76-SUM(H76:J76),0))),-3)))</f>
        <v>←事業費50万円以上が対象</v>
      </c>
      <c r="H76" s="96"/>
      <c r="I76" s="79"/>
      <c r="J76" s="82"/>
      <c r="K76" s="100" t="str">
        <f t="shared" ref="K76:K84" si="1">IF(AND(VALUE(LEFT($D$13))=1,$D$22="購入"),IF(F76&lt;500000,"",ROUNDDOWN(F76/1.1*0.1,0)),"")</f>
        <v/>
      </c>
      <c r="L76" s="86" t="str">
        <f t="shared" ref="L76:L84" si="2">IF(AND(VALUE(LEFT($D$13))=1,$D$22="購入"),IF(F76&lt;500000,"",ROUNDDOWN(G76*0.1,0)),"")</f>
        <v/>
      </c>
    </row>
    <row r="77" spans="1:12" ht="30" customHeight="1">
      <c r="A77" s="5">
        <f t="shared" ref="A77:A84" si="3">A76+1</f>
        <v>47</v>
      </c>
      <c r="B77" s="11" t="s">
        <v>82</v>
      </c>
      <c r="C77" s="70"/>
      <c r="D77" s="70"/>
      <c r="E77" s="78"/>
      <c r="F77" s="72"/>
      <c r="G77" s="24" t="str">
        <f t="shared" si="0"/>
        <v>←事業費50万円以上が対象</v>
      </c>
      <c r="H77" s="96"/>
      <c r="I77" s="79"/>
      <c r="J77" s="82"/>
      <c r="K77" s="100" t="str">
        <f t="shared" si="1"/>
        <v/>
      </c>
      <c r="L77" s="86" t="str">
        <f t="shared" si="2"/>
        <v/>
      </c>
    </row>
    <row r="78" spans="1:12" ht="30" customHeight="1">
      <c r="A78" s="5">
        <f t="shared" si="3"/>
        <v>48</v>
      </c>
      <c r="B78" s="11" t="s">
        <v>83</v>
      </c>
      <c r="C78" s="70"/>
      <c r="D78" s="70"/>
      <c r="E78" s="78"/>
      <c r="F78" s="72"/>
      <c r="G78" s="24" t="str">
        <f t="shared" si="0"/>
        <v>←事業費50万円以上が対象</v>
      </c>
      <c r="H78" s="96"/>
      <c r="I78" s="79"/>
      <c r="J78" s="82"/>
      <c r="K78" s="100" t="str">
        <f t="shared" si="1"/>
        <v/>
      </c>
      <c r="L78" s="86" t="str">
        <f t="shared" si="2"/>
        <v/>
      </c>
    </row>
    <row r="79" spans="1:12" ht="30" customHeight="1">
      <c r="A79" s="5">
        <f t="shared" si="3"/>
        <v>49</v>
      </c>
      <c r="B79" s="11" t="s">
        <v>84</v>
      </c>
      <c r="C79" s="70"/>
      <c r="D79" s="70"/>
      <c r="E79" s="78"/>
      <c r="F79" s="72"/>
      <c r="G79" s="24" t="str">
        <f t="shared" si="0"/>
        <v>←事業費50万円以上が対象</v>
      </c>
      <c r="H79" s="96"/>
      <c r="I79" s="79"/>
      <c r="J79" s="82"/>
      <c r="K79" s="100" t="str">
        <f t="shared" si="1"/>
        <v/>
      </c>
      <c r="L79" s="86" t="str">
        <f t="shared" si="2"/>
        <v/>
      </c>
    </row>
    <row r="80" spans="1:12" ht="30" customHeight="1">
      <c r="A80" s="5">
        <f t="shared" si="3"/>
        <v>50</v>
      </c>
      <c r="B80" s="11" t="s">
        <v>85</v>
      </c>
      <c r="C80" s="70"/>
      <c r="D80" s="70"/>
      <c r="E80" s="78"/>
      <c r="F80" s="72"/>
      <c r="G80" s="24" t="str">
        <f t="shared" si="0"/>
        <v>←事業費50万円以上が対象</v>
      </c>
      <c r="H80" s="96"/>
      <c r="I80" s="79"/>
      <c r="J80" s="82"/>
      <c r="K80" s="100" t="str">
        <f t="shared" si="1"/>
        <v/>
      </c>
      <c r="L80" s="86" t="str">
        <f t="shared" si="2"/>
        <v/>
      </c>
    </row>
    <row r="81" spans="1:12" ht="30" customHeight="1">
      <c r="A81" s="5">
        <f t="shared" si="3"/>
        <v>51</v>
      </c>
      <c r="B81" s="11" t="s">
        <v>86</v>
      </c>
      <c r="C81" s="70"/>
      <c r="D81" s="70"/>
      <c r="E81" s="78"/>
      <c r="F81" s="72"/>
      <c r="G81" s="24" t="str">
        <f t="shared" si="0"/>
        <v>←事業費50万円以上が対象</v>
      </c>
      <c r="H81" s="96"/>
      <c r="I81" s="79"/>
      <c r="J81" s="82"/>
      <c r="K81" s="100" t="str">
        <f t="shared" si="1"/>
        <v/>
      </c>
      <c r="L81" s="86" t="str">
        <f t="shared" si="2"/>
        <v/>
      </c>
    </row>
    <row r="82" spans="1:12" ht="30" customHeight="1">
      <c r="A82" s="5">
        <f t="shared" si="3"/>
        <v>52</v>
      </c>
      <c r="B82" s="11" t="s">
        <v>87</v>
      </c>
      <c r="C82" s="70"/>
      <c r="D82" s="70"/>
      <c r="E82" s="78"/>
      <c r="F82" s="72"/>
      <c r="G82" s="24" t="str">
        <f t="shared" si="0"/>
        <v>←事業費50万円以上が対象</v>
      </c>
      <c r="H82" s="96"/>
      <c r="I82" s="79"/>
      <c r="J82" s="82"/>
      <c r="K82" s="100" t="str">
        <f t="shared" si="1"/>
        <v/>
      </c>
      <c r="L82" s="86" t="str">
        <f t="shared" si="2"/>
        <v/>
      </c>
    </row>
    <row r="83" spans="1:12" ht="30" customHeight="1">
      <c r="A83" s="5">
        <f t="shared" si="3"/>
        <v>53</v>
      </c>
      <c r="B83" s="11" t="s">
        <v>88</v>
      </c>
      <c r="C83" s="70"/>
      <c r="D83" s="70"/>
      <c r="E83" s="78"/>
      <c r="F83" s="72"/>
      <c r="G83" s="24" t="str">
        <f t="shared" si="0"/>
        <v>←事業費50万円以上が対象</v>
      </c>
      <c r="H83" s="96"/>
      <c r="I83" s="79"/>
      <c r="J83" s="82"/>
      <c r="K83" s="100" t="str">
        <f t="shared" si="1"/>
        <v/>
      </c>
      <c r="L83" s="86" t="str">
        <f t="shared" si="2"/>
        <v/>
      </c>
    </row>
    <row r="84" spans="1:12" ht="30" customHeight="1">
      <c r="A84" s="5">
        <f t="shared" si="3"/>
        <v>54</v>
      </c>
      <c r="B84" s="11" t="s">
        <v>89</v>
      </c>
      <c r="C84" s="70"/>
      <c r="D84" s="70"/>
      <c r="E84" s="78"/>
      <c r="F84" s="72"/>
      <c r="G84" s="24" t="str">
        <f t="shared" si="0"/>
        <v>←事業費50万円以上が対象</v>
      </c>
      <c r="H84" s="96"/>
      <c r="I84" s="79"/>
      <c r="J84" s="82"/>
      <c r="K84" s="100" t="str">
        <f t="shared" si="1"/>
        <v/>
      </c>
      <c r="L84" s="86" t="str">
        <f t="shared" si="2"/>
        <v/>
      </c>
    </row>
    <row r="85" spans="1:12" ht="39.950000000000003" customHeight="1">
      <c r="A85" s="5">
        <v>99</v>
      </c>
      <c r="B85" s="5"/>
      <c r="C85" s="5"/>
      <c r="D85" s="5"/>
      <c r="E85" s="25" t="s">
        <v>90</v>
      </c>
      <c r="F85" s="26">
        <f>SUM(F75:F84)</f>
        <v>0</v>
      </c>
      <c r="G85" s="26">
        <f>SUM(G75:G84)</f>
        <v>0</v>
      </c>
      <c r="H85" s="27">
        <f>SUM(H75:H84)</f>
        <v>0</v>
      </c>
      <c r="I85" s="27">
        <f t="shared" ref="I85:J85" si="4">SUM(I75:I84)</f>
        <v>0</v>
      </c>
      <c r="J85" s="27">
        <f t="shared" si="4"/>
        <v>0</v>
      </c>
      <c r="K85" s="83">
        <f>IF(VALUE(LEFT($D$13,1))=1,SUM(K75:K84),"")</f>
        <v>0</v>
      </c>
      <c r="L85" s="83">
        <f>IF(VALUE(LEFT($D$13,1))=1,SUM(L75:L84),"")</f>
        <v>0</v>
      </c>
    </row>
    <row r="86" spans="1:12" ht="39.950000000000003" customHeight="1">
      <c r="A86" s="5"/>
      <c r="B86" s="5"/>
      <c r="C86" s="5"/>
      <c r="D86" s="5"/>
      <c r="E86" s="28"/>
      <c r="F86" s="29"/>
      <c r="G86" s="30" t="str">
        <f>IF(E12&lt;G85,CONCATENATE("↑国費上限",E12/10000,"万円を超えています"),"")</f>
        <v/>
      </c>
      <c r="H86" s="31"/>
      <c r="I86" s="31"/>
      <c r="J86" s="31"/>
      <c r="K86" s="5"/>
      <c r="L86" s="5"/>
    </row>
    <row r="87" spans="1:12" ht="20.100000000000001" customHeight="1">
      <c r="A87" s="5"/>
      <c r="B87" s="5"/>
      <c r="C87" s="5"/>
      <c r="D87" s="5"/>
      <c r="E87" s="5"/>
      <c r="F87" s="5"/>
      <c r="G87" s="5"/>
      <c r="H87" s="5"/>
      <c r="I87" s="5"/>
      <c r="J87" s="5"/>
      <c r="K87" s="5"/>
      <c r="L87" s="5"/>
    </row>
    <row r="88" spans="1:12" ht="39.950000000000003" customHeight="1">
      <c r="A88" s="5"/>
      <c r="B88" s="11"/>
      <c r="C88" s="11" t="s">
        <v>91</v>
      </c>
      <c r="D88" s="11" t="s">
        <v>92</v>
      </c>
      <c r="E88" s="12" t="s">
        <v>93</v>
      </c>
      <c r="F88" s="12" t="s">
        <v>94</v>
      </c>
      <c r="G88" s="12" t="s">
        <v>95</v>
      </c>
      <c r="H88" s="12" t="s">
        <v>96</v>
      </c>
      <c r="I88" s="12" t="s">
        <v>97</v>
      </c>
      <c r="J88" s="12" t="s">
        <v>98</v>
      </c>
      <c r="K88" s="5"/>
      <c r="L88" s="5"/>
    </row>
    <row r="89" spans="1:12" ht="30" customHeight="1">
      <c r="A89" s="5">
        <f>A84+1</f>
        <v>55</v>
      </c>
      <c r="B89" s="11" t="s">
        <v>80</v>
      </c>
      <c r="C89" s="70"/>
      <c r="D89" s="70"/>
      <c r="E89" s="80"/>
      <c r="F89" s="80"/>
      <c r="G89" s="70"/>
      <c r="H89" s="80"/>
      <c r="I89" s="32">
        <f>IF($D$22="リース",F75/1.1,0)</f>
        <v>0</v>
      </c>
      <c r="J89" s="70"/>
      <c r="K89" s="5" t="s">
        <v>99</v>
      </c>
      <c r="L89" s="5"/>
    </row>
    <row r="90" spans="1:12" ht="30" customHeight="1">
      <c r="A90" s="5">
        <f>A89+1</f>
        <v>56</v>
      </c>
      <c r="B90" s="11" t="s">
        <v>81</v>
      </c>
      <c r="C90" s="70"/>
      <c r="D90" s="70"/>
      <c r="E90" s="80"/>
      <c r="F90" s="80"/>
      <c r="G90" s="70"/>
      <c r="H90" s="80"/>
      <c r="I90" s="32">
        <f t="shared" ref="I90:I98" si="5">IF($D$22="リース",F76/1.1,0)</f>
        <v>0</v>
      </c>
      <c r="J90" s="70"/>
      <c r="K90" s="5"/>
      <c r="L90" s="5"/>
    </row>
    <row r="91" spans="1:12" ht="30" customHeight="1">
      <c r="A91" s="5">
        <f t="shared" ref="A91:A98" si="6">A90+1</f>
        <v>57</v>
      </c>
      <c r="B91" s="11" t="s">
        <v>82</v>
      </c>
      <c r="C91" s="70"/>
      <c r="D91" s="70"/>
      <c r="E91" s="80"/>
      <c r="F91" s="80"/>
      <c r="G91" s="70"/>
      <c r="H91" s="80"/>
      <c r="I91" s="32">
        <f t="shared" si="5"/>
        <v>0</v>
      </c>
      <c r="J91" s="70"/>
      <c r="K91" s="5"/>
      <c r="L91" s="5"/>
    </row>
    <row r="92" spans="1:12" ht="30" customHeight="1">
      <c r="A92" s="5">
        <f t="shared" si="6"/>
        <v>58</v>
      </c>
      <c r="B92" s="11" t="s">
        <v>83</v>
      </c>
      <c r="C92" s="70"/>
      <c r="D92" s="70"/>
      <c r="E92" s="80"/>
      <c r="F92" s="80"/>
      <c r="G92" s="70"/>
      <c r="H92" s="80"/>
      <c r="I92" s="32">
        <f t="shared" si="5"/>
        <v>0</v>
      </c>
      <c r="J92" s="70"/>
      <c r="K92" s="5"/>
      <c r="L92" s="5"/>
    </row>
    <row r="93" spans="1:12" ht="30" customHeight="1">
      <c r="A93" s="5">
        <f t="shared" si="6"/>
        <v>59</v>
      </c>
      <c r="B93" s="11" t="s">
        <v>84</v>
      </c>
      <c r="C93" s="70"/>
      <c r="D93" s="70"/>
      <c r="E93" s="80"/>
      <c r="F93" s="80"/>
      <c r="G93" s="70"/>
      <c r="H93" s="80"/>
      <c r="I93" s="32">
        <f t="shared" si="5"/>
        <v>0</v>
      </c>
      <c r="J93" s="70"/>
      <c r="K93" s="5"/>
      <c r="L93" s="5"/>
    </row>
    <row r="94" spans="1:12" ht="30" customHeight="1">
      <c r="A94" s="5">
        <f t="shared" si="6"/>
        <v>60</v>
      </c>
      <c r="B94" s="11" t="s">
        <v>85</v>
      </c>
      <c r="C94" s="70"/>
      <c r="D94" s="70"/>
      <c r="E94" s="80"/>
      <c r="F94" s="80"/>
      <c r="G94" s="70"/>
      <c r="H94" s="80"/>
      <c r="I94" s="32">
        <f t="shared" si="5"/>
        <v>0</v>
      </c>
      <c r="J94" s="70"/>
      <c r="K94" s="5"/>
      <c r="L94" s="5"/>
    </row>
    <row r="95" spans="1:12" ht="30" customHeight="1">
      <c r="A95" s="5">
        <f t="shared" si="6"/>
        <v>61</v>
      </c>
      <c r="B95" s="11" t="s">
        <v>86</v>
      </c>
      <c r="C95" s="70"/>
      <c r="D95" s="70"/>
      <c r="E95" s="80"/>
      <c r="F95" s="80"/>
      <c r="G95" s="70"/>
      <c r="H95" s="80"/>
      <c r="I95" s="32">
        <f t="shared" si="5"/>
        <v>0</v>
      </c>
      <c r="J95" s="70"/>
      <c r="K95" s="5"/>
      <c r="L95" s="5"/>
    </row>
    <row r="96" spans="1:12" ht="30" customHeight="1">
      <c r="A96" s="5">
        <f t="shared" si="6"/>
        <v>62</v>
      </c>
      <c r="B96" s="11" t="s">
        <v>87</v>
      </c>
      <c r="C96" s="70"/>
      <c r="D96" s="70"/>
      <c r="E96" s="80"/>
      <c r="F96" s="80"/>
      <c r="G96" s="70"/>
      <c r="H96" s="80"/>
      <c r="I96" s="32">
        <f t="shared" si="5"/>
        <v>0</v>
      </c>
      <c r="J96" s="70"/>
      <c r="K96" s="5"/>
      <c r="L96" s="5"/>
    </row>
    <row r="97" spans="1:12" ht="30" customHeight="1">
      <c r="A97" s="5">
        <f t="shared" si="6"/>
        <v>63</v>
      </c>
      <c r="B97" s="11" t="s">
        <v>88</v>
      </c>
      <c r="C97" s="70"/>
      <c r="D97" s="70"/>
      <c r="E97" s="80"/>
      <c r="F97" s="80"/>
      <c r="G97" s="70"/>
      <c r="H97" s="80"/>
      <c r="I97" s="32">
        <f t="shared" si="5"/>
        <v>0</v>
      </c>
      <c r="J97" s="70"/>
      <c r="K97" s="5"/>
      <c r="L97" s="5"/>
    </row>
    <row r="98" spans="1:12" ht="30" customHeight="1">
      <c r="A98" s="5">
        <f t="shared" si="6"/>
        <v>64</v>
      </c>
      <c r="B98" s="11" t="s">
        <v>89</v>
      </c>
      <c r="C98" s="70"/>
      <c r="D98" s="70"/>
      <c r="E98" s="80"/>
      <c r="F98" s="80"/>
      <c r="G98" s="70"/>
      <c r="H98" s="80"/>
      <c r="I98" s="32">
        <f t="shared" si="5"/>
        <v>0</v>
      </c>
      <c r="J98" s="70"/>
      <c r="K98" s="5"/>
      <c r="L98" s="5"/>
    </row>
    <row r="99" spans="1:12" ht="20.100000000000001" customHeight="1">
      <c r="A99" s="5"/>
      <c r="B99" s="5"/>
      <c r="C99" s="5"/>
      <c r="D99" s="5"/>
      <c r="E99" s="5"/>
      <c r="F99" s="5"/>
      <c r="G99" s="5"/>
      <c r="H99" s="5"/>
      <c r="I99" s="5"/>
      <c r="J99" s="5"/>
      <c r="K99" s="5"/>
      <c r="L99" s="5"/>
    </row>
    <row r="100" spans="1:12" ht="20.100000000000001" customHeight="1">
      <c r="A100" s="5"/>
      <c r="B100" s="10"/>
      <c r="C100" s="5"/>
      <c r="D100" s="5"/>
      <c r="E100" s="5"/>
      <c r="F100" s="5"/>
      <c r="G100" s="5"/>
      <c r="H100" s="5"/>
      <c r="I100" s="5"/>
      <c r="J100" s="5"/>
      <c r="K100" s="5"/>
      <c r="L100" s="5"/>
    </row>
  </sheetData>
  <sheetProtection algorithmName="SHA-512" hashValue="NfpP6PeN+6nehUicjhwohTWj5kKlP1idEo9qeyofaSeoS2N0ySyS9lo28b7UFCot2J8BRbg+c5QFYxHrWIhRQg==" saltValue="yCsCILRwLohjzblnO/RuZA==" spinCount="100000" sheet="1" objects="1" scenarios="1"/>
  <mergeCells count="5">
    <mergeCell ref="A2:E2"/>
    <mergeCell ref="C71:J71"/>
    <mergeCell ref="C68:J70"/>
    <mergeCell ref="E31:L31"/>
    <mergeCell ref="E29:L29"/>
  </mergeCells>
  <phoneticPr fontId="1"/>
  <conditionalFormatting sqref="D29:D34">
    <cfRule type="expression" dxfId="4" priority="1">
      <formula>ISNUMBER(FIND("経営面積",$D$24))</formula>
    </cfRule>
  </conditionalFormatting>
  <conditionalFormatting sqref="D37">
    <cfRule type="expression" dxfId="3" priority="8">
      <formula>AND($D$22="リース",ISNUMBER(FIND("経営面積",$D$24)))</formula>
    </cfRule>
  </conditionalFormatting>
  <conditionalFormatting sqref="D42:D44">
    <cfRule type="expression" dxfId="2" priority="5">
      <formula>ISNUMBER(FIND("付加価値",$D$24))</formula>
    </cfRule>
  </conditionalFormatting>
  <conditionalFormatting sqref="D50">
    <cfRule type="expression" dxfId="1" priority="3">
      <formula>ISNUMBER(FIND("生産性",$D$24))</formula>
    </cfRule>
  </conditionalFormatting>
  <conditionalFormatting sqref="D53 D55:D56 D58:D59 D61:D62">
    <cfRule type="expression" dxfId="0" priority="2">
      <formula>ISNUMBER(FIND("生産性",$D$24))</formula>
    </cfRule>
  </conditionalFormatting>
  <conditionalFormatting sqref="D55:D56 D58:D59 D61:D62">
    <cfRule type="expression" priority="4">
      <formula>ISNUMBER(FIND("生産性",$D$24))</formula>
    </cfRule>
  </conditionalFormatting>
  <dataValidations count="4">
    <dataValidation type="list" allowBlank="1" showInputMessage="1" showErrorMessage="1" sqref="D12" xr:uid="{2295A88F-5DA3-4D2B-81E2-0E99D696D7F8}">
      <formula1>"1 法人,2 法人以外（個人）"</formula1>
    </dataValidation>
    <dataValidation type="list" allowBlank="1" showInputMessage="1" showErrorMessage="1" sqref="D22" xr:uid="{28F24400-B626-44AD-8970-1C96024ABB0B}">
      <formula1>"購入,リース"</formula1>
    </dataValidation>
    <dataValidation type="list" allowBlank="1" showInputMessage="1" showErrorMessage="1" sqref="D13" xr:uid="{9A5DCEF1-9D8C-493E-A362-4A2854A0C8CD}">
      <formula1>"1 課税事業者（簡易課税事業者除く）,2 簡易課税事業者,3 免税事業者"</formula1>
    </dataValidation>
    <dataValidation type="list" allowBlank="1" showInputMessage="1" showErrorMessage="1" sqref="D50" xr:uid="{ED6B0649-5BC6-4A49-A56E-806E63DD3FCF}">
      <formula1>"✔"</formula1>
    </dataValidation>
  </dataValidations>
  <pageMargins left="0.59055118110236227" right="0.59055118110236227" top="0.59055118110236227" bottom="0.59055118110236227" header="0.47244094488188981" footer="0.31496062992125984"/>
  <pageSetup paperSize="9" scale="64" fitToHeight="0" orientation="landscape" horizontalDpi="300" verticalDpi="300" r:id="rId1"/>
  <headerFooter>
    <oddFooter>&amp;C- &amp;P -</oddFooter>
  </headerFooter>
  <extLst>
    <ext xmlns:x14="http://schemas.microsoft.com/office/spreadsheetml/2009/9/main" uri="{CCE6A557-97BC-4b89-ADB6-D9C93CAAB3DF}">
      <x14:dataValidations xmlns:xm="http://schemas.microsoft.com/office/excel/2006/main" count="6">
        <x14:dataValidation type="list" allowBlank="1" showInputMessage="1" showErrorMessage="1" xr:uid="{889A6679-A80A-4684-BC81-50F73A8701F9}">
          <x14:formula1>
            <xm:f>code!$D$3:$D$6</xm:f>
          </x14:formula1>
          <xm:sqref>D10</xm:sqref>
        </x14:dataValidation>
        <x14:dataValidation type="list" allowBlank="1" showInputMessage="1" showErrorMessage="1" xr:uid="{24273DF8-D3EC-4928-B3E9-8135AB5F2A3D}">
          <x14:formula1>
            <xm:f>code!$G$1:$G$14</xm:f>
          </x14:formula1>
          <xm:sqref>D11 D29</xm:sqref>
        </x14:dataValidation>
        <x14:dataValidation type="list" allowBlank="1" showInputMessage="1" showErrorMessage="1" xr:uid="{12ED0F5D-B164-456B-88EE-BE340F6C8CDA}">
          <x14:formula1>
            <xm:f>code!$K$2:$K$4</xm:f>
          </x14:formula1>
          <xm:sqref>D24</xm:sqref>
        </x14:dataValidation>
        <x14:dataValidation type="list" allowBlank="1" showInputMessage="1" showErrorMessage="1" xr:uid="{835C1114-42E6-49EA-B993-CABB28EC00A0}">
          <x14:formula1>
            <xm:f>code!$S$3:$S$36</xm:f>
          </x14:formula1>
          <xm:sqref>C86</xm:sqref>
        </x14:dataValidation>
        <x14:dataValidation type="list" allowBlank="1" showInputMessage="1" showErrorMessage="1" xr:uid="{FE8E8C60-BD01-4695-87F1-B85EEF54B3D0}">
          <x14:formula1>
            <xm:f>code!$W$3:$W$8</xm:f>
          </x14:formula1>
          <xm:sqref>K86 G89:G98</xm:sqref>
        </x14:dataValidation>
        <x14:dataValidation type="list" allowBlank="1" showInputMessage="1" showErrorMessage="1" xr:uid="{0C685708-0FCB-4B42-B5AA-076DED780547}">
          <x14:formula1>
            <xm:f>code!$S$3:$S$34</xm:f>
          </x14:formula1>
          <xm:sqref>C75:C84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99ADA-EAFB-4BB2-BF89-59F1B69CC38B}">
  <sheetPr>
    <pageSetUpPr fitToPage="1"/>
  </sheetPr>
  <dimension ref="A1:O38"/>
  <sheetViews>
    <sheetView showGridLines="0" workbookViewId="0">
      <selection sqref="A1:F1"/>
    </sheetView>
  </sheetViews>
  <sheetFormatPr defaultColWidth="9" defaultRowHeight="20.100000000000001" customHeight="1"/>
  <cols>
    <col min="1" max="2" width="3.625" style="6" customWidth="1"/>
    <col min="3" max="3" width="32.125" style="6" customWidth="1"/>
    <col min="4" max="4" width="60.625" style="6" customWidth="1"/>
    <col min="5" max="5" width="12.625" style="6" customWidth="1"/>
    <col min="6" max="6" width="7.625" style="6" customWidth="1"/>
    <col min="7" max="7" width="20.625" style="6" hidden="1" customWidth="1"/>
    <col min="8" max="8" width="15" style="6" hidden="1" customWidth="1"/>
    <col min="9" max="9" width="11.75" style="6" hidden="1" customWidth="1"/>
    <col min="10" max="15" width="9" style="6" hidden="1" customWidth="1"/>
    <col min="16" max="16384" width="9" style="6"/>
  </cols>
  <sheetData>
    <row r="1" spans="1:15" ht="20.100000000000001" customHeight="1">
      <c r="A1" s="102" t="s">
        <v>100</v>
      </c>
      <c r="B1" s="102"/>
      <c r="C1" s="102"/>
      <c r="D1" s="102"/>
      <c r="E1" s="102"/>
      <c r="F1" s="102"/>
      <c r="G1" s="5"/>
    </row>
    <row r="2" spans="1:15" ht="20.100000000000001" customHeight="1">
      <c r="A2" s="5"/>
      <c r="B2" s="5"/>
      <c r="C2" s="7"/>
      <c r="D2" s="5"/>
      <c r="E2" s="5"/>
      <c r="F2" s="5"/>
      <c r="G2" s="5"/>
    </row>
    <row r="3" spans="1:15" ht="20.100000000000001" customHeight="1">
      <c r="A3" s="5"/>
      <c r="B3" s="44" t="s">
        <v>101</v>
      </c>
      <c r="C3" s="45"/>
      <c r="D3" s="5"/>
      <c r="E3" s="5"/>
      <c r="F3" s="5"/>
      <c r="G3" s="5"/>
    </row>
    <row r="4" spans="1:15" ht="20.100000000000001" customHeight="1">
      <c r="A4" s="5"/>
      <c r="B4" s="10"/>
      <c r="C4" s="5"/>
      <c r="D4" s="5"/>
      <c r="E4" s="5"/>
      <c r="F4" s="5"/>
      <c r="G4" s="5"/>
    </row>
    <row r="5" spans="1:15" s="48" customFormat="1" ht="20.100000000000001" customHeight="1">
      <c r="A5" s="46"/>
      <c r="B5" s="46"/>
      <c r="C5" s="47" t="s">
        <v>102</v>
      </c>
      <c r="D5" s="46"/>
      <c r="E5" s="46"/>
      <c r="F5" s="46"/>
      <c r="G5" s="46"/>
    </row>
    <row r="6" spans="1:15" s="48" customFormat="1" ht="20.100000000000001" customHeight="1">
      <c r="A6" s="46"/>
      <c r="B6" s="46"/>
      <c r="C6" s="47" t="s">
        <v>103</v>
      </c>
      <c r="D6" s="46"/>
      <c r="E6" s="46"/>
      <c r="F6" s="46"/>
      <c r="G6" s="46"/>
    </row>
    <row r="7" spans="1:15" s="48" customFormat="1" ht="39.950000000000003" customHeight="1">
      <c r="A7" s="46"/>
      <c r="B7" s="46"/>
      <c r="C7" s="49" t="s">
        <v>104</v>
      </c>
      <c r="D7" s="50" t="str">
        <f>'入力票1(要望調査）'!$D$24</f>
        <v>1 経営面積の３割又は４ha以上の拡大</v>
      </c>
      <c r="E7" s="50">
        <f>'入力票1(要望調査）'!D29</f>
        <v>0</v>
      </c>
      <c r="F7" s="46"/>
      <c r="G7" s="46"/>
    </row>
    <row r="8" spans="1:15" s="48" customFormat="1" ht="50.1" customHeight="1">
      <c r="A8" s="46"/>
      <c r="B8" s="46"/>
      <c r="C8" s="47"/>
      <c r="D8" s="46"/>
      <c r="E8" s="46"/>
      <c r="F8" s="46" t="s">
        <v>105</v>
      </c>
      <c r="G8" s="51"/>
      <c r="I8" s="48" t="s">
        <v>106</v>
      </c>
    </row>
    <row r="9" spans="1:15" ht="39.950000000000003" customHeight="1">
      <c r="A9" s="5"/>
      <c r="B9" s="5">
        <v>63</v>
      </c>
      <c r="C9" s="52" t="s">
        <v>107</v>
      </c>
      <c r="D9" s="11" t="str">
        <f>IF(ISNUMBER(FIND("経営面積",$D$7)),"経営面積の拡大面積","")</f>
        <v>経営面積の拡大面積</v>
      </c>
      <c r="E9" s="53">
        <f>IF(ISNUMBER(FIND("経営面積",$D$7)),'入力票1(要望調査）'!D34,"")</f>
        <v>0</v>
      </c>
      <c r="F9" s="11" t="str">
        <f>IF(AND(E9&lt;4,E10&lt;0.3),"要件未達成です",IF(ISNUMBER(FIND("経営面積",D7)),IF(ISNUMBER(FIND("施設",E7)),J9,IF(ISNUMBER(FIND("果樹",E7)),J10,J11)),""))</f>
        <v>要件未達成です</v>
      </c>
      <c r="G9" s="5"/>
      <c r="I9" s="6" t="s">
        <v>108</v>
      </c>
      <c r="J9" s="5">
        <f>IF(E9&lt;I12,0,IF(E9&lt;J12,I$15,IF(E9&lt;K12,$J15,IF(E9&lt;L12,$K15,IF(E9&lt;M12,$L15,IF(E9&lt;N12,$M15,IF(E9&lt;O12,$N15,20)))))))</f>
        <v>6</v>
      </c>
      <c r="K9" s="6" t="s">
        <v>109</v>
      </c>
    </row>
    <row r="10" spans="1:15" ht="39.950000000000003" customHeight="1">
      <c r="A10" s="5"/>
      <c r="B10" s="5">
        <v>64</v>
      </c>
      <c r="C10" s="54"/>
      <c r="D10" s="11" t="str">
        <f>IF(ISNUMBER(FIND("経営面積",$D$7)),"経営面積の拡大率","")</f>
        <v>経営面積の拡大率</v>
      </c>
      <c r="E10" s="97">
        <f>IF(ISNUMBER(FIND("経営面積",$D$7)),'入力票1(要望調査）'!D35,"")</f>
        <v>0</v>
      </c>
      <c r="F10" s="11" t="str" cm="1">
        <f t="array" ref="F10">IF(AND(E9&lt;4,E10&lt;0.3),"要件未達成です",IF(ISNUMBER(FIND("経営面積",D7)),IF(E10&lt;0,要件未達成,IF(E10&lt;0.3,10,IF(E10&lt;0.33,12,IF(E10&lt;0.36,14,IF(E10&lt;0.4,16,IF(E10&lt;0.45,18,20)))))),""))</f>
        <v>要件未達成です</v>
      </c>
      <c r="G10" s="5"/>
      <c r="I10" s="6" t="s">
        <v>110</v>
      </c>
      <c r="J10" s="5">
        <f>IF(E9&lt;I13,0,IF(E9&lt;J13,I$15,IF(E9&lt;K13,$J15,IF(E9&lt;L13,$K15,IF(E9&lt;M13,$L15,IF(E9&lt;N13,$M15,IF(E9&lt;O13,$N15,O15)))))))</f>
        <v>6</v>
      </c>
      <c r="K10" s="6" t="s">
        <v>109</v>
      </c>
    </row>
    <row r="11" spans="1:15" ht="39.950000000000003" customHeight="1">
      <c r="A11" s="5"/>
      <c r="B11" s="5">
        <v>65</v>
      </c>
      <c r="C11" s="52" t="s">
        <v>111</v>
      </c>
      <c r="D11" s="11" t="str">
        <f>IF(ISNUMBER(FIND("付加価値",$D$7)),"付加価値額の拡大率","")</f>
        <v/>
      </c>
      <c r="E11" s="97" t="str">
        <f>IF(ISNUMBER(FIND("付加価値",$D$7)),'入力票1(要望調査）'!D45,"")</f>
        <v/>
      </c>
      <c r="F11" s="11" t="str">
        <f>IF(ISNUMBER(FIND("付加価値",D7)),IF(E11&lt;0.1,"要件未達成",IF(E11&lt;0.15,10,IF(E11&lt;0.2,12,IF(E11&lt;0.25,14,IF(E11&lt;0.3,16,IF(E11&lt;0.35,18,20)))))),"")</f>
        <v/>
      </c>
      <c r="G11" s="5"/>
      <c r="I11" s="6" t="s">
        <v>112</v>
      </c>
      <c r="J11" s="5">
        <f>IF(E9&lt;I14,0,IF(E9&lt;J14,I$15,IF(E9&lt;K14,$J15,IF(E9&lt;L14,$K15,IF(E9&lt;M14,$L15,IF(E9&lt;N14,$M15,IF(E9&lt;O14,$N15,O15)))))))</f>
        <v>6</v>
      </c>
      <c r="K11" s="6" t="s">
        <v>109</v>
      </c>
      <c r="M11" s="6" t="s">
        <v>113</v>
      </c>
    </row>
    <row r="12" spans="1:15" ht="39.950000000000003" customHeight="1">
      <c r="A12" s="5"/>
      <c r="B12" s="5">
        <v>66</v>
      </c>
      <c r="C12" s="54"/>
      <c r="D12" s="11" t="str">
        <f>IF(ISNUMBER(FIND("付加価値",$D$7)),"付加価値額の拡大額","")</f>
        <v/>
      </c>
      <c r="E12" s="55" t="str">
        <f>IF(ISNUMBER(FIND("付加価値",$D$7)),'入力票1(要望調査）'!D46,"")</f>
        <v/>
      </c>
      <c r="F12" s="11" t="str">
        <f>IF(ISNUMBER(FIND("付加価値",D7)),IF(E12&lt;0,"要件未達成です",IF(E12&lt;600000,6,IF(E12&lt;1000000,10,IF(E12&lt;3000000,12,IF(E12&lt;5000000,14,IF(E12&lt;7500000,16,IF(E12&lt;10000000,18,20))))))),"")</f>
        <v/>
      </c>
      <c r="G12" s="5"/>
      <c r="H12" s="93" t="s">
        <v>114</v>
      </c>
      <c r="I12" s="94">
        <v>0</v>
      </c>
      <c r="J12" s="94">
        <v>0.1</v>
      </c>
      <c r="K12" s="94">
        <v>0.2</v>
      </c>
      <c r="L12" s="94">
        <v>0.3</v>
      </c>
      <c r="M12" s="94">
        <v>0.4</v>
      </c>
      <c r="N12" s="94">
        <v>0.5</v>
      </c>
      <c r="O12" s="94">
        <v>0.6</v>
      </c>
    </row>
    <row r="13" spans="1:15" ht="39.950000000000003" customHeight="1">
      <c r="A13" s="5"/>
      <c r="B13" s="5">
        <v>67</v>
      </c>
      <c r="C13" s="52" t="s">
        <v>115</v>
      </c>
      <c r="D13" s="11" t="str">
        <f>IF(ISNUMBER(FIND("生産性",$D$7)),"労働生産性の向上","")</f>
        <v/>
      </c>
      <c r="E13" s="97" t="str">
        <f>IF(ISNUMBER(FIND("生産性",$D$7)),'入力票1(要望調査）'!D64,"")</f>
        <v/>
      </c>
      <c r="F13" s="11" t="str">
        <f>IF(ISNUMBER(FIND("生産性",D7)),IF(E13&lt;0.03,"要件未達成です",IF(ISNUMBER(FIND("スマート",G13)),20,IF(E13&lt;0.05,10,IF(E13&lt;0.07,12,IF(E13&lt;0.07,14,IF(E13&lt;0.09,16,IF(E13&lt;0.11,18,IF(E13&lt;0.13,18,20)))))))),"")</f>
        <v/>
      </c>
      <c r="G13" s="15" t="str">
        <f>IF(ISNUMBER(FIND("生産性",D7)),IF('入力票1(要望調査）'!D50="✔","スマート農業技術活用促進法認定",""),"")</f>
        <v/>
      </c>
      <c r="H13" s="93" t="s">
        <v>116</v>
      </c>
      <c r="I13" s="94">
        <v>0</v>
      </c>
      <c r="J13" s="94">
        <v>0.3</v>
      </c>
      <c r="K13" s="94">
        <v>0.6</v>
      </c>
      <c r="L13" s="94">
        <v>0.9</v>
      </c>
      <c r="M13" s="94">
        <v>1.2</v>
      </c>
      <c r="N13" s="94">
        <v>1.5</v>
      </c>
      <c r="O13" s="94">
        <v>1.8</v>
      </c>
    </row>
    <row r="14" spans="1:15" ht="39.950000000000003" customHeight="1">
      <c r="A14" s="5"/>
      <c r="B14" s="5">
        <v>68</v>
      </c>
      <c r="C14" s="54"/>
      <c r="D14" s="11" t="str">
        <f>IF(ISNUMBER(FIND("生産性",$D$7)),"付加価値の拡大額","")</f>
        <v/>
      </c>
      <c r="E14" s="56" t="str">
        <f>IF(ISNUMBER(FIND("生産性",$D$7)),'入力票1(要望調査）'!D63,"")</f>
        <v/>
      </c>
      <c r="F14" s="12" t="str">
        <f>IF(ISNUMBER(FIND("生産性",D7)),IF(E14&lt;0,"要件未達成です",IF(E14&lt;600000,6,IF(E14&lt;1000000,10,IF(E14&lt;3000000,12,IF(E14&lt;5000000,14,IF(E14&lt;7500000,16,IF(E14&lt;10000000,18,20))))))),"")</f>
        <v/>
      </c>
      <c r="G14" s="5"/>
      <c r="H14" s="93" t="s">
        <v>117</v>
      </c>
      <c r="I14" s="94">
        <v>0</v>
      </c>
      <c r="J14" s="94">
        <v>2</v>
      </c>
      <c r="K14" s="94">
        <v>4</v>
      </c>
      <c r="L14" s="94">
        <v>6</v>
      </c>
      <c r="M14" s="94">
        <v>8</v>
      </c>
      <c r="N14" s="94">
        <v>10</v>
      </c>
      <c r="O14" s="94">
        <v>12</v>
      </c>
    </row>
    <row r="15" spans="1:15" ht="39.950000000000003" customHeight="1">
      <c r="A15" s="5"/>
      <c r="B15" s="5">
        <v>69</v>
      </c>
      <c r="C15" s="15"/>
      <c r="D15" s="57" t="s">
        <v>118</v>
      </c>
      <c r="E15" s="5"/>
      <c r="F15" s="58">
        <f>SUM(F9:F14)</f>
        <v>0</v>
      </c>
      <c r="G15" s="15" t="str">
        <f>IF(ISNUMBER(FIND("経営面積",D7)),"",IF(F15&lt;20,"20ポイント以上になるよう、成果目標を設定してください",""))</f>
        <v/>
      </c>
      <c r="H15" s="93" t="s">
        <v>119</v>
      </c>
      <c r="I15" s="94">
        <v>6</v>
      </c>
      <c r="J15" s="94">
        <v>10</v>
      </c>
      <c r="K15" s="94">
        <v>12</v>
      </c>
      <c r="L15" s="94">
        <v>14</v>
      </c>
      <c r="M15" s="94">
        <v>16</v>
      </c>
      <c r="N15" s="94">
        <v>18</v>
      </c>
      <c r="O15" s="94">
        <v>20</v>
      </c>
    </row>
    <row r="16" spans="1:15" ht="20.100000000000001" customHeight="1">
      <c r="A16" s="5"/>
      <c r="B16" s="5"/>
      <c r="C16" s="15"/>
      <c r="D16" s="5"/>
      <c r="E16" s="5"/>
      <c r="F16" s="57"/>
      <c r="G16" s="5"/>
    </row>
    <row r="17" spans="1:8" s="48" customFormat="1" ht="19.5" customHeight="1">
      <c r="A17" s="46"/>
      <c r="B17" s="46"/>
      <c r="C17" s="47" t="s">
        <v>120</v>
      </c>
      <c r="D17" s="46"/>
      <c r="E17" s="46"/>
      <c r="F17" s="46"/>
      <c r="G17" s="46"/>
    </row>
    <row r="18" spans="1:8" s="48" customFormat="1" ht="50.1" customHeight="1">
      <c r="A18" s="46"/>
      <c r="B18" s="46"/>
      <c r="C18" s="110" t="s">
        <v>121</v>
      </c>
      <c r="D18" s="110"/>
      <c r="E18" s="87" t="s">
        <v>122</v>
      </c>
      <c r="F18" s="46" t="s">
        <v>105</v>
      </c>
      <c r="G18" s="59" t="s">
        <v>123</v>
      </c>
    </row>
    <row r="19" spans="1:8" ht="30" customHeight="1">
      <c r="A19" s="5"/>
      <c r="B19" s="5">
        <v>70</v>
      </c>
      <c r="C19" s="60" t="s">
        <v>124</v>
      </c>
      <c r="D19" s="12" t="s">
        <v>125</v>
      </c>
      <c r="E19" s="88"/>
      <c r="F19" s="11">
        <f>IF(E19="✔",G19,0)</f>
        <v>0</v>
      </c>
      <c r="G19" s="95">
        <v>1</v>
      </c>
      <c r="H19" s="6" t="s">
        <v>126</v>
      </c>
    </row>
    <row r="20" spans="1:8" ht="30" customHeight="1">
      <c r="A20" s="5"/>
      <c r="B20" s="5">
        <v>71</v>
      </c>
      <c r="C20" s="61"/>
      <c r="D20" s="12" t="s">
        <v>127</v>
      </c>
      <c r="E20" s="88"/>
      <c r="F20" s="11">
        <f t="shared" ref="F20:F24" si="0">IF(E20="✔",G20,0)</f>
        <v>0</v>
      </c>
      <c r="G20" s="95">
        <v>1</v>
      </c>
    </row>
    <row r="21" spans="1:8" ht="50.1" customHeight="1">
      <c r="A21" s="5"/>
      <c r="B21" s="5">
        <v>72</v>
      </c>
      <c r="C21" s="62"/>
      <c r="D21" s="12" t="s">
        <v>128</v>
      </c>
      <c r="E21" s="88"/>
      <c r="F21" s="11">
        <f t="shared" si="0"/>
        <v>0</v>
      </c>
      <c r="G21" s="95">
        <v>1</v>
      </c>
    </row>
    <row r="22" spans="1:8" ht="30" customHeight="1">
      <c r="A22" s="5"/>
      <c r="B22" s="5">
        <v>73</v>
      </c>
      <c r="C22" s="18" t="s">
        <v>129</v>
      </c>
      <c r="D22" s="12" t="s">
        <v>130</v>
      </c>
      <c r="E22" s="88"/>
      <c r="F22" s="11">
        <f t="shared" si="0"/>
        <v>0</v>
      </c>
      <c r="G22" s="95">
        <v>2</v>
      </c>
    </row>
    <row r="23" spans="1:8" ht="30" customHeight="1">
      <c r="A23" s="5"/>
      <c r="B23" s="5">
        <v>74</v>
      </c>
      <c r="C23" s="60" t="s">
        <v>131</v>
      </c>
      <c r="D23" s="63" t="s">
        <v>132</v>
      </c>
      <c r="E23" s="88"/>
      <c r="F23" s="11">
        <f t="shared" si="0"/>
        <v>0</v>
      </c>
      <c r="G23" s="95">
        <v>2</v>
      </c>
    </row>
    <row r="24" spans="1:8" ht="30" customHeight="1">
      <c r="A24" s="5"/>
      <c r="B24" s="5">
        <v>75</v>
      </c>
      <c r="C24" s="62"/>
      <c r="D24" s="64" t="s">
        <v>133</v>
      </c>
      <c r="E24" s="88"/>
      <c r="F24" s="11">
        <f t="shared" si="0"/>
        <v>0</v>
      </c>
      <c r="G24" s="95">
        <v>1</v>
      </c>
    </row>
    <row r="25" spans="1:8" ht="22.5" customHeight="1">
      <c r="A25" s="5"/>
      <c r="B25" s="5">
        <v>76</v>
      </c>
      <c r="C25" s="60" t="s">
        <v>134</v>
      </c>
      <c r="D25" s="65" t="s">
        <v>135</v>
      </c>
      <c r="E25" s="23"/>
      <c r="F25" s="52">
        <f>IF(OR(E26="✔",E27="✔",E28="✔"),G25,0)</f>
        <v>0</v>
      </c>
      <c r="G25" s="95">
        <v>2</v>
      </c>
    </row>
    <row r="26" spans="1:8" ht="39.950000000000003" customHeight="1">
      <c r="A26" s="5"/>
      <c r="B26" s="5"/>
      <c r="C26" s="61"/>
      <c r="D26" s="63" t="s">
        <v>136</v>
      </c>
      <c r="E26" s="88"/>
      <c r="F26" s="66"/>
      <c r="G26" s="95"/>
    </row>
    <row r="27" spans="1:8" ht="30" customHeight="1">
      <c r="A27" s="5"/>
      <c r="B27" s="5"/>
      <c r="C27" s="61"/>
      <c r="D27" s="63" t="s">
        <v>137</v>
      </c>
      <c r="E27" s="88"/>
      <c r="F27" s="66"/>
      <c r="G27" s="95"/>
    </row>
    <row r="28" spans="1:8" ht="30" customHeight="1">
      <c r="A28" s="5"/>
      <c r="B28" s="5"/>
      <c r="C28" s="54"/>
      <c r="D28" s="64" t="s">
        <v>138</v>
      </c>
      <c r="E28" s="88"/>
      <c r="F28" s="54"/>
      <c r="G28" s="95"/>
    </row>
    <row r="29" spans="1:8" ht="30" customHeight="1">
      <c r="A29" s="5"/>
      <c r="B29" s="5">
        <v>77</v>
      </c>
      <c r="C29" s="52" t="s">
        <v>139</v>
      </c>
      <c r="D29" s="12" t="s">
        <v>140</v>
      </c>
      <c r="E29" s="88"/>
      <c r="F29" s="11">
        <f t="shared" ref="F29:F31" si="1">IF(E29="✔",G29,0)</f>
        <v>0</v>
      </c>
      <c r="G29" s="95">
        <v>1</v>
      </c>
    </row>
    <row r="30" spans="1:8" ht="30" customHeight="1">
      <c r="A30" s="5"/>
      <c r="B30" s="5">
        <v>78</v>
      </c>
      <c r="C30" s="66"/>
      <c r="D30" s="12" t="s">
        <v>141</v>
      </c>
      <c r="E30" s="88"/>
      <c r="F30" s="11">
        <f t="shared" si="1"/>
        <v>0</v>
      </c>
      <c r="G30" s="95">
        <v>1</v>
      </c>
    </row>
    <row r="31" spans="1:8" ht="30" customHeight="1">
      <c r="A31" s="5"/>
      <c r="B31" s="5">
        <v>79</v>
      </c>
      <c r="C31" s="54"/>
      <c r="D31" s="12" t="s">
        <v>142</v>
      </c>
      <c r="E31" s="88"/>
      <c r="F31" s="11">
        <f t="shared" si="1"/>
        <v>0</v>
      </c>
      <c r="G31" s="95">
        <v>1</v>
      </c>
    </row>
    <row r="32" spans="1:8" ht="20.100000000000001" customHeight="1">
      <c r="A32" s="5"/>
      <c r="B32" s="10">
        <v>80</v>
      </c>
      <c r="C32" s="5"/>
      <c r="D32" s="57" t="s">
        <v>143</v>
      </c>
      <c r="E32" s="5"/>
      <c r="F32" s="58">
        <f>SUM(F19:F31)</f>
        <v>0</v>
      </c>
      <c r="G32" s="5"/>
    </row>
    <row r="33" spans="1:7" ht="20.100000000000001" customHeight="1" thickBot="1">
      <c r="A33" s="5"/>
      <c r="B33" s="5"/>
      <c r="C33" s="5"/>
      <c r="D33" s="5"/>
      <c r="E33" s="5"/>
      <c r="F33" s="5"/>
      <c r="G33" s="5"/>
    </row>
    <row r="34" spans="1:7" ht="20.100000000000001" customHeight="1" thickBot="1">
      <c r="A34" s="5"/>
      <c r="B34" s="5">
        <v>81</v>
      </c>
      <c r="C34" s="5"/>
      <c r="D34" s="67" t="s">
        <v>144</v>
      </c>
      <c r="E34" s="68"/>
      <c r="F34" s="69">
        <f>SUM(F32,F15)</f>
        <v>0</v>
      </c>
      <c r="G34" s="5"/>
    </row>
    <row r="35" spans="1:7" ht="20.100000000000001" customHeight="1">
      <c r="A35" s="5"/>
      <c r="B35" s="5"/>
      <c r="C35" s="5"/>
      <c r="D35" s="5"/>
      <c r="E35" s="5"/>
      <c r="F35" s="5"/>
      <c r="G35" s="5"/>
    </row>
    <row r="36" spans="1:7" s="48" customFormat="1" ht="32.25" customHeight="1">
      <c r="A36" s="46"/>
      <c r="B36" s="109" t="s">
        <v>145</v>
      </c>
      <c r="C36" s="109"/>
      <c r="D36" s="109"/>
      <c r="E36" s="109"/>
      <c r="F36" s="109"/>
      <c r="G36" s="46"/>
    </row>
    <row r="37" spans="1:7" s="48" customFormat="1" ht="27.75" customHeight="1">
      <c r="A37" s="46"/>
      <c r="B37" s="109" t="s">
        <v>146</v>
      </c>
      <c r="C37" s="109"/>
      <c r="D37" s="109"/>
      <c r="E37" s="109"/>
      <c r="F37" s="109"/>
      <c r="G37" s="46"/>
    </row>
    <row r="38" spans="1:7" s="48" customFormat="1" ht="27.75" customHeight="1">
      <c r="A38" s="46"/>
      <c r="B38" s="109" t="s">
        <v>147</v>
      </c>
      <c r="C38" s="109"/>
      <c r="D38" s="109"/>
      <c r="E38" s="109"/>
      <c r="F38" s="109"/>
      <c r="G38" s="46"/>
    </row>
  </sheetData>
  <sheetProtection algorithmName="SHA-512" hashValue="83hOMxe/By0uETf7zF5BdyN6F7CUj22/0uaQ/PKxt6VBcVYNAhdV2pAJvdX/6tBitkAdZAxmoa3YNmpepmvQ0Q==" saltValue="lS+7pZaY2Tosfpy2JwOooQ==" spinCount="100000" sheet="1" objects="1" scenarios="1"/>
  <mergeCells count="5">
    <mergeCell ref="A1:F1"/>
    <mergeCell ref="B36:F36"/>
    <mergeCell ref="B37:F37"/>
    <mergeCell ref="B38:F38"/>
    <mergeCell ref="C18:D18"/>
  </mergeCells>
  <phoneticPr fontId="1"/>
  <dataValidations count="1">
    <dataValidation type="list" allowBlank="1" showInputMessage="1" showErrorMessage="1" sqref="E19:E24 E26:E31" xr:uid="{C798A3AA-9CAF-4366-BD79-5FB09DE2FBC0}">
      <formula1>"✔"</formula1>
    </dataValidation>
  </dataValidations>
  <pageMargins left="0.59055118110236227" right="0.59055118110236227" top="0.59055118110236227" bottom="0.59055118110236227" header="0.47244094488188981" footer="0.31496062992125984"/>
  <pageSetup paperSize="9" fitToHeight="0" orientation="landscape" horizontalDpi="300" verticalDpi="300" r:id="rId1"/>
  <headerFooter>
    <oddFooter>&amp;C-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E1CB2-698A-4CBD-91EB-0BC38F1CE103}">
  <dimension ref="A1:IM5"/>
  <sheetViews>
    <sheetView workbookViewId="0">
      <selection activeCell="L3" sqref="L3"/>
    </sheetView>
  </sheetViews>
  <sheetFormatPr defaultColWidth="9" defaultRowHeight="18.75"/>
  <cols>
    <col min="1" max="9" width="9" style="42"/>
    <col min="10" max="12" width="9.5" style="42" bestFit="1" customWidth="1"/>
    <col min="13" max="13" width="9.125" style="42" bestFit="1" customWidth="1"/>
    <col min="14" max="23" width="9" style="42"/>
    <col min="24" max="27" width="9.5" style="42" bestFit="1" customWidth="1"/>
    <col min="28" max="28" width="9" style="42"/>
    <col min="29" max="29" width="9.5" style="42" bestFit="1" customWidth="1"/>
    <col min="30" max="30" width="9.5" style="42" customWidth="1"/>
    <col min="31" max="33" width="9" style="42"/>
    <col min="34" max="34" width="9.5" style="42" bestFit="1" customWidth="1"/>
    <col min="35" max="36" width="9.5" style="42" customWidth="1"/>
    <col min="37" max="37" width="9.5" style="42" bestFit="1" customWidth="1"/>
    <col min="38" max="39" width="9.5" style="42" customWidth="1"/>
    <col min="40" max="40" width="9.5" style="42" bestFit="1" customWidth="1"/>
    <col min="41" max="43" width="9.5" style="42" customWidth="1"/>
    <col min="44" max="44" width="9.5" style="42" bestFit="1" customWidth="1"/>
    <col min="45" max="55" width="9" style="42"/>
    <col min="56" max="56" width="10.5" style="42" bestFit="1" customWidth="1"/>
    <col min="57" max="57" width="9.5" style="42" bestFit="1" customWidth="1"/>
    <col min="58" max="67" width="9" style="42"/>
    <col min="68" max="68" width="9.5" style="43" bestFit="1" customWidth="1"/>
    <col min="69" max="69" width="9.5" style="42" bestFit="1" customWidth="1"/>
    <col min="70" max="72" width="9" style="42"/>
    <col min="73" max="73" width="10.5" style="42" customWidth="1"/>
    <col min="74" max="84" width="9" style="42"/>
    <col min="85" max="85" width="11.625" style="42" bestFit="1" customWidth="1"/>
    <col min="86" max="89" width="9" style="42"/>
    <col min="90" max="90" width="10.25" style="42" customWidth="1"/>
    <col min="91" max="91" width="10.625" style="42" customWidth="1"/>
    <col min="92" max="101" width="9" style="42"/>
    <col min="102" max="102" width="10.5" style="42" bestFit="1" customWidth="1"/>
    <col min="103" max="106" width="9" style="42"/>
    <col min="107" max="108" width="10.375" style="42" customWidth="1"/>
    <col min="109" max="117" width="9" style="42"/>
    <col min="118" max="118" width="11.625" style="42" bestFit="1" customWidth="1"/>
    <col min="119" max="122" width="9" style="42"/>
    <col min="123" max="124" width="11.25" style="42" customWidth="1"/>
    <col min="125" max="134" width="9" style="42"/>
    <col min="135" max="135" width="10.5" style="42" bestFit="1" customWidth="1"/>
    <col min="136" max="136" width="11" style="42" bestFit="1" customWidth="1"/>
    <col min="137" max="139" width="9" style="42"/>
    <col min="140" max="141" width="9.875" style="42" customWidth="1"/>
    <col min="142" max="151" width="9" style="42"/>
    <col min="152" max="152" width="10.5" style="42" bestFit="1" customWidth="1"/>
    <col min="153" max="153" width="10.375" style="42" customWidth="1"/>
    <col min="154" max="156" width="9" style="42"/>
    <col min="157" max="158" width="9.875" style="42" customWidth="1"/>
    <col min="159" max="168" width="9" style="42"/>
    <col min="169" max="169" width="10.5" style="42" bestFit="1" customWidth="1"/>
    <col min="170" max="170" width="10.375" style="42" customWidth="1"/>
    <col min="171" max="173" width="9" style="42"/>
    <col min="174" max="175" width="9.875" style="42" customWidth="1"/>
    <col min="176" max="185" width="9" style="42"/>
    <col min="186" max="186" width="10.5" style="42" bestFit="1" customWidth="1"/>
    <col min="187" max="187" width="10.375" style="42" customWidth="1"/>
    <col min="188" max="190" width="9" style="42"/>
    <col min="191" max="192" width="9.875" style="42" customWidth="1"/>
    <col min="193" max="202" width="9" style="42"/>
    <col min="203" max="203" width="10.5" style="42" bestFit="1" customWidth="1"/>
    <col min="204" max="204" width="10.375" style="42" customWidth="1"/>
    <col min="205" max="207" width="9" style="42"/>
    <col min="208" max="209" width="9.875" style="42" customWidth="1"/>
    <col min="210" max="219" width="9" style="42"/>
    <col min="220" max="220" width="10.5" style="42" bestFit="1" customWidth="1"/>
    <col min="221" max="221" width="10.375" style="42" customWidth="1"/>
    <col min="222" max="223" width="11.625" style="43" bestFit="1" customWidth="1"/>
    <col min="224" max="226" width="9.125" style="43" bestFit="1" customWidth="1"/>
    <col min="227" max="228" width="9.125" style="43" customWidth="1"/>
    <col min="229" max="16384" width="9" style="42"/>
  </cols>
  <sheetData>
    <row r="1" spans="1:247" s="33" customFormat="1">
      <c r="B1" s="33">
        <v>1</v>
      </c>
      <c r="C1" s="33">
        <v>2</v>
      </c>
      <c r="D1" s="33">
        <v>3</v>
      </c>
      <c r="E1" s="33">
        <v>4</v>
      </c>
      <c r="F1" s="33">
        <v>5</v>
      </c>
      <c r="G1" s="33">
        <v>6</v>
      </c>
      <c r="H1" s="33">
        <v>7</v>
      </c>
      <c r="I1" s="33">
        <v>8</v>
      </c>
      <c r="J1" s="33">
        <v>9</v>
      </c>
      <c r="K1" s="33">
        <v>10</v>
      </c>
      <c r="L1" s="33">
        <v>11</v>
      </c>
      <c r="M1" s="33">
        <v>12</v>
      </c>
      <c r="N1" s="33">
        <v>13</v>
      </c>
      <c r="O1" s="33">
        <v>14</v>
      </c>
      <c r="P1" s="33">
        <v>15</v>
      </c>
      <c r="Q1" s="33">
        <v>16</v>
      </c>
      <c r="R1" s="33">
        <v>17</v>
      </c>
      <c r="S1" s="33">
        <v>18</v>
      </c>
      <c r="T1" s="33">
        <v>19</v>
      </c>
      <c r="U1" s="33">
        <v>20</v>
      </c>
      <c r="V1" s="33">
        <v>21</v>
      </c>
      <c r="W1" s="33">
        <v>22</v>
      </c>
      <c r="X1" s="33">
        <v>23</v>
      </c>
      <c r="Y1" s="33">
        <v>24</v>
      </c>
      <c r="Z1" s="33">
        <v>25</v>
      </c>
      <c r="AA1" s="33">
        <v>26</v>
      </c>
      <c r="AB1" s="33">
        <v>27</v>
      </c>
      <c r="AC1" s="33">
        <v>28</v>
      </c>
      <c r="AD1" s="33">
        <v>29</v>
      </c>
      <c r="AE1" s="33">
        <v>30</v>
      </c>
      <c r="AF1" s="33">
        <v>31</v>
      </c>
      <c r="AG1" s="33">
        <v>32</v>
      </c>
      <c r="AH1" s="33">
        <v>33</v>
      </c>
      <c r="AI1" s="33">
        <v>34</v>
      </c>
      <c r="AJ1" s="33">
        <v>35</v>
      </c>
      <c r="AK1" s="33">
        <v>36</v>
      </c>
      <c r="AL1" s="33">
        <v>37</v>
      </c>
      <c r="AM1" s="33">
        <v>38</v>
      </c>
      <c r="AN1" s="33">
        <v>39</v>
      </c>
      <c r="AO1" s="33">
        <v>40</v>
      </c>
      <c r="AP1" s="33">
        <v>41</v>
      </c>
      <c r="AQ1" s="33">
        <v>42</v>
      </c>
      <c r="AR1" s="33">
        <v>43</v>
      </c>
      <c r="AS1" s="33">
        <v>44</v>
      </c>
      <c r="BA1" s="33">
        <v>45</v>
      </c>
      <c r="BB1" s="33">
        <v>45</v>
      </c>
      <c r="BC1" s="33">
        <v>45</v>
      </c>
      <c r="BD1" s="33">
        <v>45</v>
      </c>
      <c r="BE1" s="33">
        <v>45</v>
      </c>
      <c r="BF1" s="33">
        <v>45</v>
      </c>
      <c r="BG1" s="33">
        <v>45</v>
      </c>
      <c r="BH1" s="33">
        <v>45</v>
      </c>
      <c r="BI1" s="33">
        <v>45</v>
      </c>
      <c r="BJ1" s="33">
        <v>55</v>
      </c>
      <c r="BK1" s="33">
        <v>55</v>
      </c>
      <c r="BL1" s="33">
        <v>55</v>
      </c>
      <c r="BM1" s="33">
        <v>55</v>
      </c>
      <c r="BN1" s="33">
        <v>55</v>
      </c>
      <c r="BO1" s="33">
        <v>55</v>
      </c>
      <c r="BP1" s="33">
        <v>55</v>
      </c>
      <c r="BQ1" s="33">
        <v>55</v>
      </c>
      <c r="BR1" s="33">
        <v>46</v>
      </c>
      <c r="BS1" s="33">
        <v>46</v>
      </c>
      <c r="BT1" s="33">
        <v>46</v>
      </c>
      <c r="BU1" s="33">
        <v>46</v>
      </c>
      <c r="BV1" s="33">
        <v>46</v>
      </c>
      <c r="BW1" s="33">
        <v>46</v>
      </c>
      <c r="BX1" s="33">
        <v>46</v>
      </c>
      <c r="BY1" s="33">
        <v>46</v>
      </c>
      <c r="BZ1" s="33">
        <v>46</v>
      </c>
      <c r="CA1" s="33">
        <v>56</v>
      </c>
      <c r="CB1" s="33">
        <v>56</v>
      </c>
      <c r="CC1" s="33">
        <v>56</v>
      </c>
      <c r="CD1" s="33">
        <v>56</v>
      </c>
      <c r="CE1" s="33">
        <v>56</v>
      </c>
      <c r="CF1" s="33">
        <v>56</v>
      </c>
      <c r="CG1" s="33">
        <v>56</v>
      </c>
      <c r="CH1" s="33">
        <v>56</v>
      </c>
      <c r="CI1" s="33">
        <v>47</v>
      </c>
      <c r="CJ1" s="33">
        <v>47</v>
      </c>
      <c r="CK1" s="33">
        <v>47</v>
      </c>
      <c r="CL1" s="33">
        <v>47</v>
      </c>
      <c r="CM1" s="33">
        <v>47</v>
      </c>
      <c r="CN1" s="33">
        <v>47</v>
      </c>
      <c r="CO1" s="33">
        <v>47</v>
      </c>
      <c r="CP1" s="33">
        <v>47</v>
      </c>
      <c r="CQ1" s="33">
        <v>47</v>
      </c>
      <c r="CR1" s="33">
        <v>57</v>
      </c>
      <c r="CS1" s="33">
        <v>57</v>
      </c>
      <c r="CT1" s="33">
        <v>57</v>
      </c>
      <c r="CU1" s="33">
        <v>57</v>
      </c>
      <c r="CV1" s="33">
        <v>57</v>
      </c>
      <c r="CW1" s="33">
        <v>57</v>
      </c>
      <c r="CX1" s="33">
        <v>57</v>
      </c>
      <c r="CY1" s="33">
        <v>57</v>
      </c>
      <c r="CZ1" s="33">
        <v>48</v>
      </c>
      <c r="DA1" s="33">
        <v>48</v>
      </c>
      <c r="DB1" s="33">
        <v>48</v>
      </c>
      <c r="DC1" s="33">
        <v>48</v>
      </c>
      <c r="DD1" s="33">
        <v>48</v>
      </c>
      <c r="DE1" s="33">
        <v>48</v>
      </c>
      <c r="DF1" s="33">
        <v>48</v>
      </c>
      <c r="DG1" s="33">
        <v>48</v>
      </c>
      <c r="DH1" s="33">
        <v>58</v>
      </c>
      <c r="DI1" s="33">
        <v>58</v>
      </c>
      <c r="DJ1" s="33">
        <v>58</v>
      </c>
      <c r="DK1" s="33">
        <v>58</v>
      </c>
      <c r="DL1" s="33">
        <v>58</v>
      </c>
      <c r="DM1" s="33">
        <v>58</v>
      </c>
      <c r="DN1" s="33">
        <v>58</v>
      </c>
      <c r="DO1" s="33">
        <v>58</v>
      </c>
      <c r="DP1" s="33">
        <v>49</v>
      </c>
      <c r="DQ1" s="33">
        <v>49</v>
      </c>
      <c r="DR1" s="33">
        <v>49</v>
      </c>
      <c r="DS1" s="33">
        <v>49</v>
      </c>
      <c r="DT1" s="33">
        <v>49</v>
      </c>
      <c r="DU1" s="33">
        <v>49</v>
      </c>
      <c r="DV1" s="33">
        <v>49</v>
      </c>
      <c r="DW1" s="33">
        <v>49</v>
      </c>
      <c r="DX1" s="33">
        <v>49</v>
      </c>
      <c r="DY1" s="33">
        <v>59</v>
      </c>
      <c r="DZ1" s="33">
        <v>59</v>
      </c>
      <c r="EA1" s="33">
        <v>59</v>
      </c>
      <c r="EB1" s="33">
        <v>59</v>
      </c>
      <c r="EC1" s="33">
        <v>59</v>
      </c>
      <c r="ED1" s="33">
        <v>59</v>
      </c>
      <c r="EE1" s="33">
        <v>59</v>
      </c>
      <c r="EF1" s="33">
        <v>59</v>
      </c>
      <c r="EG1" s="33">
        <v>50</v>
      </c>
      <c r="EH1" s="33">
        <v>50</v>
      </c>
      <c r="EI1" s="33">
        <v>50</v>
      </c>
      <c r="EJ1" s="33">
        <v>50</v>
      </c>
      <c r="EK1" s="33">
        <v>50</v>
      </c>
      <c r="EL1" s="33">
        <v>50</v>
      </c>
      <c r="EM1" s="33">
        <v>50</v>
      </c>
      <c r="EN1" s="33">
        <v>50</v>
      </c>
      <c r="EO1" s="33">
        <v>50</v>
      </c>
      <c r="EP1" s="33">
        <v>60</v>
      </c>
      <c r="EQ1" s="33">
        <v>60</v>
      </c>
      <c r="ER1" s="33">
        <v>60</v>
      </c>
      <c r="ES1" s="33">
        <v>60</v>
      </c>
      <c r="ET1" s="33">
        <v>60</v>
      </c>
      <c r="EU1" s="33">
        <v>60</v>
      </c>
      <c r="EV1" s="33">
        <v>60</v>
      </c>
      <c r="EW1" s="33">
        <v>60</v>
      </c>
      <c r="EX1" s="33">
        <v>51</v>
      </c>
      <c r="EY1" s="33">
        <v>51</v>
      </c>
      <c r="EZ1" s="33">
        <v>51</v>
      </c>
      <c r="FA1" s="33">
        <v>51</v>
      </c>
      <c r="FB1" s="33">
        <v>51</v>
      </c>
      <c r="FC1" s="33">
        <v>51</v>
      </c>
      <c r="FD1" s="33">
        <v>51</v>
      </c>
      <c r="FE1" s="33">
        <v>51</v>
      </c>
      <c r="FF1" s="33">
        <v>51</v>
      </c>
      <c r="FG1" s="33">
        <v>61</v>
      </c>
      <c r="FH1" s="33">
        <v>61</v>
      </c>
      <c r="FI1" s="33">
        <v>61</v>
      </c>
      <c r="FJ1" s="33">
        <v>61</v>
      </c>
      <c r="FK1" s="33">
        <v>61</v>
      </c>
      <c r="FL1" s="33">
        <v>61</v>
      </c>
      <c r="FM1" s="33">
        <v>61</v>
      </c>
      <c r="FN1" s="33">
        <v>61</v>
      </c>
      <c r="FO1" s="33">
        <v>52</v>
      </c>
      <c r="FP1" s="33">
        <v>52</v>
      </c>
      <c r="FQ1" s="33">
        <v>52</v>
      </c>
      <c r="FR1" s="33">
        <v>52</v>
      </c>
      <c r="FS1" s="33">
        <v>52</v>
      </c>
      <c r="FT1" s="33">
        <v>52</v>
      </c>
      <c r="FU1" s="33">
        <v>52</v>
      </c>
      <c r="FV1" s="33">
        <v>52</v>
      </c>
      <c r="FW1" s="33">
        <v>52</v>
      </c>
      <c r="FX1" s="33">
        <v>62</v>
      </c>
      <c r="FY1" s="33">
        <v>62</v>
      </c>
      <c r="FZ1" s="33">
        <v>62</v>
      </c>
      <c r="GA1" s="33">
        <v>62</v>
      </c>
      <c r="GB1" s="33">
        <v>62</v>
      </c>
      <c r="GC1" s="33">
        <v>62</v>
      </c>
      <c r="GD1" s="33">
        <v>62</v>
      </c>
      <c r="GE1" s="33">
        <v>62</v>
      </c>
      <c r="GF1" s="33">
        <v>53</v>
      </c>
      <c r="GG1" s="33">
        <v>53</v>
      </c>
      <c r="GH1" s="33">
        <v>53</v>
      </c>
      <c r="GI1" s="33">
        <v>53</v>
      </c>
      <c r="GJ1" s="33">
        <v>53</v>
      </c>
      <c r="GK1" s="33">
        <v>53</v>
      </c>
      <c r="GL1" s="33">
        <v>53</v>
      </c>
      <c r="GM1" s="33">
        <v>53</v>
      </c>
      <c r="GN1" s="33">
        <v>53</v>
      </c>
      <c r="GO1" s="33">
        <v>63</v>
      </c>
      <c r="GP1" s="33">
        <v>63</v>
      </c>
      <c r="GQ1" s="33">
        <v>63</v>
      </c>
      <c r="GR1" s="33">
        <v>63</v>
      </c>
      <c r="GS1" s="33">
        <v>63</v>
      </c>
      <c r="GT1" s="33">
        <v>63</v>
      </c>
      <c r="GU1" s="33">
        <v>63</v>
      </c>
      <c r="GV1" s="33">
        <v>63</v>
      </c>
      <c r="GW1" s="33">
        <v>54</v>
      </c>
      <c r="GX1" s="33">
        <v>54</v>
      </c>
      <c r="GY1" s="33">
        <v>54</v>
      </c>
      <c r="GZ1" s="33">
        <v>54</v>
      </c>
      <c r="HA1" s="33">
        <v>54</v>
      </c>
      <c r="HB1" s="33">
        <v>54</v>
      </c>
      <c r="HC1" s="33">
        <v>54</v>
      </c>
      <c r="HD1" s="33">
        <v>54</v>
      </c>
      <c r="HE1" s="33">
        <v>54</v>
      </c>
      <c r="HF1" s="33">
        <v>64</v>
      </c>
      <c r="HG1" s="33">
        <v>64</v>
      </c>
      <c r="HH1" s="33">
        <v>64</v>
      </c>
      <c r="HI1" s="33">
        <v>64</v>
      </c>
      <c r="HJ1" s="33">
        <v>64</v>
      </c>
      <c r="HK1" s="33">
        <v>64</v>
      </c>
      <c r="HL1" s="33">
        <v>64</v>
      </c>
      <c r="HM1" s="33">
        <v>64</v>
      </c>
      <c r="HN1" s="34">
        <v>99</v>
      </c>
      <c r="HO1" s="34">
        <v>99</v>
      </c>
      <c r="HP1" s="34">
        <v>99</v>
      </c>
      <c r="HQ1" s="34">
        <v>99</v>
      </c>
      <c r="HR1" s="34">
        <v>99</v>
      </c>
      <c r="HS1" s="34">
        <v>99</v>
      </c>
      <c r="HT1" s="34">
        <v>99</v>
      </c>
      <c r="HU1" s="33">
        <v>63</v>
      </c>
      <c r="HV1" s="34">
        <v>64</v>
      </c>
      <c r="HW1" s="33">
        <v>65</v>
      </c>
      <c r="HX1" s="34">
        <v>66</v>
      </c>
      <c r="HY1" s="33">
        <v>67</v>
      </c>
      <c r="HZ1" s="34">
        <v>68</v>
      </c>
      <c r="IA1" s="33">
        <v>69</v>
      </c>
      <c r="IB1" s="34">
        <v>70</v>
      </c>
      <c r="IC1" s="33">
        <v>71</v>
      </c>
      <c r="ID1" s="34">
        <v>72</v>
      </c>
      <c r="IE1" s="33">
        <v>73</v>
      </c>
      <c r="IF1" s="34">
        <v>74</v>
      </c>
      <c r="IG1" s="33">
        <v>75</v>
      </c>
      <c r="IH1" s="34">
        <v>76</v>
      </c>
      <c r="II1" s="33">
        <v>77</v>
      </c>
      <c r="IJ1" s="34">
        <v>78</v>
      </c>
      <c r="IK1" s="33">
        <v>79</v>
      </c>
      <c r="IL1" s="34">
        <v>80</v>
      </c>
      <c r="IM1" s="33">
        <v>81</v>
      </c>
    </row>
    <row r="2" spans="1:247" s="33" customFormat="1">
      <c r="A2" s="33" t="s">
        <v>148</v>
      </c>
      <c r="B2" s="33" t="s">
        <v>2</v>
      </c>
      <c r="C2" s="33" t="s">
        <v>3</v>
      </c>
      <c r="D2" s="33" t="s">
        <v>4</v>
      </c>
      <c r="E2" s="33" t="s">
        <v>5</v>
      </c>
      <c r="F2" s="33" t="s">
        <v>8</v>
      </c>
      <c r="G2" s="33" t="s">
        <v>149</v>
      </c>
      <c r="H2" s="33" t="s">
        <v>150</v>
      </c>
      <c r="I2" s="33" t="s">
        <v>13</v>
      </c>
      <c r="J2" s="33" t="s">
        <v>15</v>
      </c>
      <c r="K2" s="33" t="s">
        <v>17</v>
      </c>
      <c r="L2" s="33" t="s">
        <v>19</v>
      </c>
      <c r="M2" s="33" t="s">
        <v>151</v>
      </c>
      <c r="N2" s="33" t="s">
        <v>23</v>
      </c>
      <c r="O2" s="33" t="s">
        <v>26</v>
      </c>
      <c r="P2" s="33" t="s">
        <v>152</v>
      </c>
      <c r="Q2" s="33" t="s">
        <v>153</v>
      </c>
      <c r="R2" s="33" t="s">
        <v>154</v>
      </c>
      <c r="S2" s="33" t="s">
        <v>155</v>
      </c>
      <c r="T2" s="33" t="s">
        <v>156</v>
      </c>
      <c r="U2" s="33" t="s">
        <v>157</v>
      </c>
      <c r="V2" s="33" t="s">
        <v>40</v>
      </c>
      <c r="W2" s="33" t="s">
        <v>158</v>
      </c>
      <c r="X2" s="33" t="s">
        <v>44</v>
      </c>
      <c r="Y2" s="33" t="s">
        <v>45</v>
      </c>
      <c r="Z2" s="33" t="s">
        <v>47</v>
      </c>
      <c r="AA2" s="33" t="s">
        <v>48</v>
      </c>
      <c r="AB2" s="33" t="s">
        <v>40</v>
      </c>
      <c r="AC2" s="33" t="s">
        <v>49</v>
      </c>
      <c r="AD2" s="33" t="s">
        <v>159</v>
      </c>
      <c r="AE2" s="33" t="s">
        <v>53</v>
      </c>
      <c r="AF2" s="33" t="s">
        <v>160</v>
      </c>
      <c r="AG2" s="33" t="s">
        <v>161</v>
      </c>
      <c r="AH2" s="33" t="s">
        <v>162</v>
      </c>
      <c r="AI2" s="33" t="s">
        <v>163</v>
      </c>
      <c r="AJ2" s="33" t="s">
        <v>60</v>
      </c>
      <c r="AK2" s="33" t="s">
        <v>164</v>
      </c>
      <c r="AL2" s="33" t="s">
        <v>165</v>
      </c>
      <c r="AM2" s="33" t="s">
        <v>166</v>
      </c>
      <c r="AN2" s="33" t="s">
        <v>167</v>
      </c>
      <c r="AO2" s="33" t="s">
        <v>168</v>
      </c>
      <c r="AP2" s="33" t="s">
        <v>169</v>
      </c>
      <c r="AQ2" s="33" t="s">
        <v>67</v>
      </c>
      <c r="AR2" s="33" t="s">
        <v>68</v>
      </c>
      <c r="AS2" s="33" t="s">
        <v>170</v>
      </c>
      <c r="BA2" s="33" t="s">
        <v>71</v>
      </c>
      <c r="BB2" s="33" t="s">
        <v>171</v>
      </c>
      <c r="BC2" s="33" t="s">
        <v>73</v>
      </c>
      <c r="BD2" s="33" t="s">
        <v>74</v>
      </c>
      <c r="BE2" s="33" t="s">
        <v>75</v>
      </c>
      <c r="BF2" s="33" t="s">
        <v>76</v>
      </c>
      <c r="BG2" s="33" t="s">
        <v>77</v>
      </c>
      <c r="BH2" s="33" t="s">
        <v>78</v>
      </c>
      <c r="BI2" s="33" t="s">
        <v>172</v>
      </c>
      <c r="BJ2" s="33" t="s">
        <v>91</v>
      </c>
      <c r="BK2" s="33" t="s">
        <v>92</v>
      </c>
      <c r="BL2" s="33" t="s">
        <v>93</v>
      </c>
      <c r="BM2" s="33" t="s">
        <v>94</v>
      </c>
      <c r="BN2" s="33" t="s">
        <v>95</v>
      </c>
      <c r="BO2" s="33" t="s">
        <v>96</v>
      </c>
      <c r="BP2" s="34" t="s">
        <v>97</v>
      </c>
      <c r="BQ2" s="33" t="s">
        <v>173</v>
      </c>
      <c r="BR2" s="33" t="s">
        <v>71</v>
      </c>
      <c r="BS2" s="33" t="s">
        <v>171</v>
      </c>
      <c r="BT2" s="33" t="s">
        <v>73</v>
      </c>
      <c r="BU2" s="33" t="s">
        <v>74</v>
      </c>
      <c r="BV2" s="33" t="s">
        <v>75</v>
      </c>
      <c r="BW2" s="33" t="s">
        <v>76</v>
      </c>
      <c r="BX2" s="33" t="s">
        <v>77</v>
      </c>
      <c r="BY2" s="33" t="s">
        <v>78</v>
      </c>
      <c r="BZ2" s="33" t="s">
        <v>172</v>
      </c>
      <c r="CA2" s="33" t="s">
        <v>91</v>
      </c>
      <c r="CB2" s="33" t="s">
        <v>92</v>
      </c>
      <c r="CC2" s="33" t="s">
        <v>93</v>
      </c>
      <c r="CD2" s="33" t="s">
        <v>94</v>
      </c>
      <c r="CE2" s="33" t="s">
        <v>95</v>
      </c>
      <c r="CF2" s="33" t="s">
        <v>96</v>
      </c>
      <c r="CG2" s="33" t="s">
        <v>97</v>
      </c>
      <c r="CH2" s="33" t="s">
        <v>173</v>
      </c>
      <c r="CI2" s="33" t="s">
        <v>71</v>
      </c>
      <c r="CJ2" s="33" t="s">
        <v>171</v>
      </c>
      <c r="CK2" s="33" t="s">
        <v>73</v>
      </c>
      <c r="CL2" s="33" t="s">
        <v>74</v>
      </c>
      <c r="CM2" s="33" t="s">
        <v>75</v>
      </c>
      <c r="CN2" s="33" t="s">
        <v>76</v>
      </c>
      <c r="CO2" s="33" t="s">
        <v>77</v>
      </c>
      <c r="CP2" s="33" t="s">
        <v>78</v>
      </c>
      <c r="CQ2" s="33" t="s">
        <v>172</v>
      </c>
      <c r="CR2" s="33" t="s">
        <v>91</v>
      </c>
      <c r="CS2" s="33" t="s">
        <v>92</v>
      </c>
      <c r="CT2" s="33" t="s">
        <v>93</v>
      </c>
      <c r="CU2" s="33" t="s">
        <v>94</v>
      </c>
      <c r="CV2" s="33" t="s">
        <v>95</v>
      </c>
      <c r="CW2" s="33" t="s">
        <v>96</v>
      </c>
      <c r="CX2" s="33" t="s">
        <v>97</v>
      </c>
      <c r="CY2" s="33" t="s">
        <v>173</v>
      </c>
      <c r="CZ2" s="33" t="s">
        <v>71</v>
      </c>
      <c r="DA2" s="33" t="s">
        <v>171</v>
      </c>
      <c r="DB2" s="33" t="s">
        <v>73</v>
      </c>
      <c r="DC2" s="33" t="s">
        <v>74</v>
      </c>
      <c r="DD2" s="33" t="s">
        <v>75</v>
      </c>
      <c r="DE2" s="33" t="s">
        <v>76</v>
      </c>
      <c r="DF2" s="33" t="s">
        <v>77</v>
      </c>
      <c r="DG2" s="33" t="s">
        <v>78</v>
      </c>
      <c r="DH2" s="33" t="s">
        <v>91</v>
      </c>
      <c r="DI2" s="33" t="s">
        <v>92</v>
      </c>
      <c r="DJ2" s="33" t="s">
        <v>93</v>
      </c>
      <c r="DK2" s="33" t="s">
        <v>94</v>
      </c>
      <c r="DL2" s="33" t="s">
        <v>95</v>
      </c>
      <c r="DM2" s="33" t="s">
        <v>96</v>
      </c>
      <c r="DN2" s="33" t="s">
        <v>97</v>
      </c>
      <c r="DO2" s="33" t="s">
        <v>173</v>
      </c>
      <c r="DP2" s="33" t="s">
        <v>71</v>
      </c>
      <c r="DQ2" s="33" t="s">
        <v>171</v>
      </c>
      <c r="DR2" s="33" t="s">
        <v>73</v>
      </c>
      <c r="DS2" s="33" t="s">
        <v>74</v>
      </c>
      <c r="DT2" s="33" t="s">
        <v>75</v>
      </c>
      <c r="DU2" s="33" t="s">
        <v>76</v>
      </c>
      <c r="DV2" s="33" t="s">
        <v>77</v>
      </c>
      <c r="DW2" s="33" t="s">
        <v>78</v>
      </c>
      <c r="DX2" s="33" t="s">
        <v>172</v>
      </c>
      <c r="DY2" s="33" t="s">
        <v>91</v>
      </c>
      <c r="DZ2" s="33" t="s">
        <v>92</v>
      </c>
      <c r="EA2" s="33" t="s">
        <v>93</v>
      </c>
      <c r="EB2" s="33" t="s">
        <v>94</v>
      </c>
      <c r="EC2" s="33" t="s">
        <v>95</v>
      </c>
      <c r="ED2" s="33" t="s">
        <v>96</v>
      </c>
      <c r="EE2" s="33" t="s">
        <v>97</v>
      </c>
      <c r="EF2" s="33" t="s">
        <v>173</v>
      </c>
      <c r="EG2" s="33" t="s">
        <v>71</v>
      </c>
      <c r="EH2" s="33" t="s">
        <v>171</v>
      </c>
      <c r="EI2" s="33" t="s">
        <v>73</v>
      </c>
      <c r="EJ2" s="33" t="s">
        <v>74</v>
      </c>
      <c r="EK2" s="33" t="s">
        <v>75</v>
      </c>
      <c r="EL2" s="33" t="s">
        <v>76</v>
      </c>
      <c r="EM2" s="33" t="s">
        <v>77</v>
      </c>
      <c r="EN2" s="33" t="s">
        <v>78</v>
      </c>
      <c r="EO2" s="33" t="s">
        <v>172</v>
      </c>
      <c r="EP2" s="33" t="s">
        <v>91</v>
      </c>
      <c r="EQ2" s="33" t="s">
        <v>92</v>
      </c>
      <c r="ER2" s="33" t="s">
        <v>93</v>
      </c>
      <c r="ES2" s="33" t="s">
        <v>94</v>
      </c>
      <c r="ET2" s="33" t="s">
        <v>95</v>
      </c>
      <c r="EU2" s="33" t="s">
        <v>96</v>
      </c>
      <c r="EV2" s="33" t="s">
        <v>97</v>
      </c>
      <c r="EW2" s="33" t="s">
        <v>173</v>
      </c>
      <c r="EX2" s="33" t="s">
        <v>71</v>
      </c>
      <c r="EY2" s="33" t="s">
        <v>171</v>
      </c>
      <c r="EZ2" s="33" t="s">
        <v>73</v>
      </c>
      <c r="FA2" s="33" t="s">
        <v>74</v>
      </c>
      <c r="FB2" s="33" t="s">
        <v>75</v>
      </c>
      <c r="FC2" s="33" t="s">
        <v>76</v>
      </c>
      <c r="FD2" s="33" t="s">
        <v>77</v>
      </c>
      <c r="FE2" s="33" t="s">
        <v>78</v>
      </c>
      <c r="FF2" s="33" t="s">
        <v>172</v>
      </c>
      <c r="FG2" s="33" t="s">
        <v>91</v>
      </c>
      <c r="FH2" s="33" t="s">
        <v>92</v>
      </c>
      <c r="FI2" s="33" t="s">
        <v>93</v>
      </c>
      <c r="FJ2" s="33" t="s">
        <v>94</v>
      </c>
      <c r="FK2" s="33" t="s">
        <v>95</v>
      </c>
      <c r="FL2" s="33" t="s">
        <v>96</v>
      </c>
      <c r="FM2" s="33" t="s">
        <v>97</v>
      </c>
      <c r="FN2" s="33" t="s">
        <v>173</v>
      </c>
      <c r="FO2" s="33" t="s">
        <v>71</v>
      </c>
      <c r="FP2" s="33" t="s">
        <v>171</v>
      </c>
      <c r="FQ2" s="33" t="s">
        <v>73</v>
      </c>
      <c r="FR2" s="33" t="s">
        <v>74</v>
      </c>
      <c r="FS2" s="33" t="s">
        <v>75</v>
      </c>
      <c r="FT2" s="33" t="s">
        <v>76</v>
      </c>
      <c r="FU2" s="33" t="s">
        <v>77</v>
      </c>
      <c r="FV2" s="33" t="s">
        <v>78</v>
      </c>
      <c r="FW2" s="33" t="s">
        <v>172</v>
      </c>
      <c r="FX2" s="33" t="s">
        <v>91</v>
      </c>
      <c r="FY2" s="33" t="s">
        <v>92</v>
      </c>
      <c r="FZ2" s="33" t="s">
        <v>93</v>
      </c>
      <c r="GA2" s="33" t="s">
        <v>94</v>
      </c>
      <c r="GB2" s="33" t="s">
        <v>95</v>
      </c>
      <c r="GC2" s="33" t="s">
        <v>96</v>
      </c>
      <c r="GD2" s="33" t="s">
        <v>97</v>
      </c>
      <c r="GE2" s="33" t="s">
        <v>173</v>
      </c>
      <c r="GF2" s="33" t="s">
        <v>71</v>
      </c>
      <c r="GG2" s="33" t="s">
        <v>171</v>
      </c>
      <c r="GH2" s="33" t="s">
        <v>73</v>
      </c>
      <c r="GI2" s="33" t="s">
        <v>74</v>
      </c>
      <c r="GJ2" s="33" t="s">
        <v>75</v>
      </c>
      <c r="GK2" s="33" t="s">
        <v>76</v>
      </c>
      <c r="GL2" s="33" t="s">
        <v>77</v>
      </c>
      <c r="GM2" s="33" t="s">
        <v>78</v>
      </c>
      <c r="GN2" s="33" t="s">
        <v>172</v>
      </c>
      <c r="GO2" s="33" t="s">
        <v>91</v>
      </c>
      <c r="GP2" s="33" t="s">
        <v>92</v>
      </c>
      <c r="GQ2" s="33" t="s">
        <v>93</v>
      </c>
      <c r="GR2" s="33" t="s">
        <v>94</v>
      </c>
      <c r="GS2" s="33" t="s">
        <v>95</v>
      </c>
      <c r="GT2" s="33" t="s">
        <v>96</v>
      </c>
      <c r="GU2" s="33" t="s">
        <v>97</v>
      </c>
      <c r="GV2" s="33" t="s">
        <v>173</v>
      </c>
      <c r="GW2" s="33" t="s">
        <v>71</v>
      </c>
      <c r="GX2" s="33" t="s">
        <v>171</v>
      </c>
      <c r="GY2" s="33" t="s">
        <v>73</v>
      </c>
      <c r="GZ2" s="33" t="s">
        <v>74</v>
      </c>
      <c r="HA2" s="33" t="s">
        <v>75</v>
      </c>
      <c r="HB2" s="33" t="s">
        <v>76</v>
      </c>
      <c r="HC2" s="33" t="s">
        <v>77</v>
      </c>
      <c r="HD2" s="33" t="s">
        <v>78</v>
      </c>
      <c r="HE2" s="33" t="s">
        <v>174</v>
      </c>
      <c r="HF2" s="33" t="s">
        <v>91</v>
      </c>
      <c r="HG2" s="33" t="s">
        <v>92</v>
      </c>
      <c r="HH2" s="33" t="s">
        <v>93</v>
      </c>
      <c r="HI2" s="33" t="s">
        <v>94</v>
      </c>
      <c r="HJ2" s="33" t="s">
        <v>95</v>
      </c>
      <c r="HK2" s="33" t="s">
        <v>96</v>
      </c>
      <c r="HL2" s="33" t="s">
        <v>97</v>
      </c>
      <c r="HM2" s="33" t="s">
        <v>173</v>
      </c>
      <c r="HN2" s="34" t="s">
        <v>175</v>
      </c>
      <c r="HO2" s="34" t="s">
        <v>176</v>
      </c>
      <c r="HP2" s="34" t="s">
        <v>177</v>
      </c>
      <c r="HQ2" s="34" t="s">
        <v>178</v>
      </c>
      <c r="HR2" s="34" t="s">
        <v>179</v>
      </c>
      <c r="HS2" s="34" t="s">
        <v>180</v>
      </c>
      <c r="HT2" s="34" t="s">
        <v>181</v>
      </c>
      <c r="HU2" s="34" t="s">
        <v>182</v>
      </c>
      <c r="HV2" s="34" t="s">
        <v>183</v>
      </c>
      <c r="HW2" s="34" t="s">
        <v>184</v>
      </c>
      <c r="HX2" s="34" t="s">
        <v>185</v>
      </c>
      <c r="HY2" s="34" t="s">
        <v>186</v>
      </c>
      <c r="HZ2" s="34" t="s">
        <v>185</v>
      </c>
      <c r="IA2" s="34" t="s">
        <v>187</v>
      </c>
      <c r="IB2" s="34" t="s">
        <v>188</v>
      </c>
      <c r="IC2" s="34" t="s">
        <v>189</v>
      </c>
      <c r="ID2" s="34" t="s">
        <v>190</v>
      </c>
      <c r="IE2" s="34" t="s">
        <v>191</v>
      </c>
      <c r="IF2" s="34" t="s">
        <v>192</v>
      </c>
      <c r="IG2" s="34" t="s">
        <v>193</v>
      </c>
      <c r="IH2" s="34" t="s">
        <v>194</v>
      </c>
      <c r="II2" s="34" t="s">
        <v>195</v>
      </c>
      <c r="IJ2" s="34" t="s">
        <v>196</v>
      </c>
      <c r="IK2" s="34" t="s">
        <v>197</v>
      </c>
      <c r="IL2" s="34" t="s">
        <v>198</v>
      </c>
      <c r="IM2" s="33" t="s">
        <v>144</v>
      </c>
    </row>
    <row r="3" spans="1:247" s="35" customFormat="1">
      <c r="A3" s="35">
        <v>1</v>
      </c>
      <c r="B3" s="35">
        <f>'入力票1(要望調査）'!D6</f>
        <v>0</v>
      </c>
      <c r="C3" s="35">
        <f>'入力票1(要望調査）'!D7</f>
        <v>0</v>
      </c>
      <c r="D3" s="35">
        <f>'入力票1(要望調査）'!D8</f>
        <v>0</v>
      </c>
      <c r="E3" s="35" t="str">
        <f>'入力票1(要望調査）'!D10</f>
        <v>4 市町村基本構想に示す目標水準を達成している農業者</v>
      </c>
      <c r="F3" s="35">
        <f>'入力票1(要望調査）'!D11</f>
        <v>0</v>
      </c>
      <c r="G3" s="35">
        <f>'入力票1(要望調査）'!D12</f>
        <v>0</v>
      </c>
      <c r="H3" s="35" t="str">
        <f>'入力票1(要望調査）'!D13</f>
        <v>1 課税事業者（簡易課税事業者除く）</v>
      </c>
      <c r="I3" s="35">
        <f>'入力票1(要望調査）'!D14</f>
        <v>0</v>
      </c>
      <c r="J3" s="36">
        <f>'入力票1(要望調査）'!D15</f>
        <v>0</v>
      </c>
      <c r="K3" s="36">
        <f>'入力票1(要望調査）'!D16</f>
        <v>0</v>
      </c>
      <c r="L3" s="36">
        <f>'入力票1(要望調査）'!D17</f>
        <v>0</v>
      </c>
      <c r="M3" s="36">
        <f>'入力票1(要望調査）'!D18</f>
        <v>0</v>
      </c>
      <c r="N3" s="35" t="str">
        <f>'入力票1(要望調査）'!D22</f>
        <v>購入</v>
      </c>
      <c r="O3" s="35" t="str">
        <f>'入力票1(要望調査）'!D24</f>
        <v>1 経営面積の３割又は４ha以上の拡大</v>
      </c>
      <c r="P3" s="35">
        <f>'入力票1(要望調査）'!D29</f>
        <v>0</v>
      </c>
      <c r="Q3" s="35">
        <f>'入力票1(要望調査）'!D30</f>
        <v>0</v>
      </c>
      <c r="R3" s="35">
        <f>'入力票1(要望調査）'!D31</f>
        <v>0</v>
      </c>
      <c r="S3" s="35">
        <f>'入力票1(要望調査）'!D32</f>
        <v>0</v>
      </c>
      <c r="T3" s="35">
        <f>'入力票1(要望調査）'!D33</f>
        <v>0</v>
      </c>
      <c r="U3" s="35">
        <f>'入力票1(要望調査）'!D34</f>
        <v>0</v>
      </c>
      <c r="V3" s="37">
        <f>'入力票1(要望調査）'!D35</f>
        <v>0</v>
      </c>
      <c r="W3" s="35">
        <f>'入力票1(要望調査）'!D37</f>
        <v>0</v>
      </c>
      <c r="X3" s="36">
        <f>'入力票1(要望調査）'!D41</f>
        <v>0</v>
      </c>
      <c r="Y3" s="36">
        <f>'入力票1(要望調査）'!D42</f>
        <v>0</v>
      </c>
      <c r="Z3" s="36">
        <f>'入力票1(要望調査）'!D43</f>
        <v>0</v>
      </c>
      <c r="AA3" s="36">
        <f>'入力票1(要望調査）'!D44</f>
        <v>0</v>
      </c>
      <c r="AB3" s="38" t="e">
        <f>'入力票1(要望調査）'!D45</f>
        <v>#DIV/0!</v>
      </c>
      <c r="AC3" s="36">
        <f>'入力票1(要望調査）'!D46</f>
        <v>0</v>
      </c>
      <c r="AD3" s="36">
        <f>'入力票1(要望調査）'!D50</f>
        <v>0</v>
      </c>
      <c r="AE3" s="39" t="e">
        <f>'入力票1(要望調査）'!D51</f>
        <v>#DIV/0!</v>
      </c>
      <c r="AF3" s="35">
        <f>'入力票1(要望調査）'!D52</f>
        <v>0</v>
      </c>
      <c r="AG3" s="35">
        <f>'入力票1(要望調査）'!D53</f>
        <v>0</v>
      </c>
      <c r="AH3" s="39" t="e">
        <f>'入力票1(要望調査）'!D54</f>
        <v>#DIV/0!</v>
      </c>
      <c r="AI3" s="39">
        <f>'入力票1(要望調査）'!D55</f>
        <v>0</v>
      </c>
      <c r="AJ3" s="39">
        <f>'入力票1(要望調査）'!D56</f>
        <v>0</v>
      </c>
      <c r="AK3" s="39" t="e">
        <f>'入力票1(要望調査）'!D57</f>
        <v>#DIV/0!</v>
      </c>
      <c r="AL3" s="39">
        <f>'入力票1(要望調査）'!D58</f>
        <v>0</v>
      </c>
      <c r="AM3" s="39">
        <f>'入力票1(要望調査）'!D59</f>
        <v>0</v>
      </c>
      <c r="AN3" s="39" t="e">
        <f>'入力票1(要望調査）'!D60</f>
        <v>#DIV/0!</v>
      </c>
      <c r="AO3" s="39">
        <f>'入力票1(要望調査）'!D61</f>
        <v>0</v>
      </c>
      <c r="AP3" s="39">
        <f>'入力票1(要望調査）'!D62</f>
        <v>0</v>
      </c>
      <c r="AQ3" s="39">
        <f>'入力票1(要望調査）'!D63</f>
        <v>0</v>
      </c>
      <c r="AR3" s="40" t="e">
        <f>'入力票1(要望調査）'!D64</f>
        <v>#DIV/0!</v>
      </c>
      <c r="AS3" s="35" t="str" cm="1">
        <f t="array" ref="AS3:AZ3">'入力票1(要望調査）'!C71:J71</f>
        <v xml:space="preserve">・全ての整備内容（導入予定の機械等）ごとに、
①成果目標の達成に直結するものであり、導入した機械等を活用して目標年度までにどのように成果目標を達成していくのか
②予定する経営規模と比べて適切な規模であること（過剰な能力・規模の機械等でないこと）
が分かるように記入してください。
</v>
      </c>
      <c r="AT3" s="35">
        <v>0</v>
      </c>
      <c r="AU3" s="35">
        <v>0</v>
      </c>
      <c r="AV3" s="35">
        <v>0</v>
      </c>
      <c r="AW3" s="35">
        <v>0</v>
      </c>
      <c r="AX3" s="35">
        <v>0</v>
      </c>
      <c r="AY3" s="35">
        <v>0</v>
      </c>
      <c r="AZ3" s="35">
        <v>0</v>
      </c>
      <c r="BA3" s="35">
        <f>'入力票1(要望調査）'!C75</f>
        <v>0</v>
      </c>
      <c r="BB3" s="35">
        <f>'入力票1(要望調査）'!D75</f>
        <v>0</v>
      </c>
      <c r="BC3" s="35">
        <f>'入力票1(要望調査）'!E75</f>
        <v>0</v>
      </c>
      <c r="BD3" s="36">
        <f>'入力票1(要望調査）'!F75</f>
        <v>0</v>
      </c>
      <c r="BE3" s="36" t="str">
        <f>'入力票1(要望調査）'!G75</f>
        <v>←事業費50万円以上が対象</v>
      </c>
      <c r="BF3" s="35">
        <f>'入力票1(要望調査）'!H75</f>
        <v>0</v>
      </c>
      <c r="BG3" s="35">
        <f>'入力票1(要望調査）'!I75</f>
        <v>0</v>
      </c>
      <c r="BH3" s="35">
        <f>'入力票1(要望調査）'!J75</f>
        <v>0</v>
      </c>
      <c r="BI3" s="35" t="str">
        <f>'入力票1(要望調査）'!L75</f>
        <v/>
      </c>
      <c r="BJ3" s="35">
        <f>'入力票1(要望調査）'!C89</f>
        <v>0</v>
      </c>
      <c r="BK3" s="35">
        <f>'入力票1(要望調査）'!D89</f>
        <v>0</v>
      </c>
      <c r="BL3" s="41">
        <f>'入力票1(要望調査）'!E89</f>
        <v>0</v>
      </c>
      <c r="BM3" s="41">
        <f>'入力票1(要望調査）'!F89</f>
        <v>0</v>
      </c>
      <c r="BN3" s="35">
        <f>'入力票1(要望調査）'!G89</f>
        <v>0</v>
      </c>
      <c r="BO3" s="41">
        <f>'入力票1(要望調査）'!H89</f>
        <v>0</v>
      </c>
      <c r="BP3" s="36">
        <f>'入力票1(要望調査）'!I89</f>
        <v>0</v>
      </c>
      <c r="BQ3" s="36">
        <f>'入力票1(要望調査）'!J89</f>
        <v>0</v>
      </c>
      <c r="BR3" s="35">
        <f>'入力票1(要望調査）'!C76</f>
        <v>0</v>
      </c>
      <c r="BS3" s="35">
        <f>'入力票1(要望調査）'!D76</f>
        <v>0</v>
      </c>
      <c r="BT3" s="35">
        <f>'入力票1(要望調査）'!E76</f>
        <v>0</v>
      </c>
      <c r="BU3" s="36">
        <f>'入力票1(要望調査）'!F76</f>
        <v>0</v>
      </c>
      <c r="BV3" s="36" t="str">
        <f>'入力票1(要望調査）'!G76</f>
        <v>←事業費50万円以上が対象</v>
      </c>
      <c r="BW3" s="35">
        <f>'入力票1(要望調査）'!H76</f>
        <v>0</v>
      </c>
      <c r="BX3" s="35">
        <f>'入力票1(要望調査）'!I76</f>
        <v>0</v>
      </c>
      <c r="BY3" s="35">
        <f>'入力票1(要望調査）'!J76</f>
        <v>0</v>
      </c>
      <c r="BZ3" s="35" t="str">
        <f>'入力票1(要望調査）'!K76</f>
        <v/>
      </c>
      <c r="CA3" s="35">
        <f>'入力票1(要望調査）'!C90</f>
        <v>0</v>
      </c>
      <c r="CB3" s="35">
        <f>'入力票1(要望調査）'!D90</f>
        <v>0</v>
      </c>
      <c r="CC3" s="41">
        <f>'入力票1(要望調査）'!E90</f>
        <v>0</v>
      </c>
      <c r="CD3" s="41">
        <f>'入力票1(要望調査）'!F90</f>
        <v>0</v>
      </c>
      <c r="CE3" s="35">
        <f>'入力票1(要望調査）'!G90</f>
        <v>0</v>
      </c>
      <c r="CF3" s="41">
        <f>'入力票1(要望調査）'!H90</f>
        <v>0</v>
      </c>
      <c r="CG3" s="36">
        <f>'入力票1(要望調査）'!I90</f>
        <v>0</v>
      </c>
      <c r="CH3" s="36">
        <f>'入力票1(要望調査）'!J90</f>
        <v>0</v>
      </c>
      <c r="CI3" s="35">
        <f>'入力票1(要望調査）'!C77</f>
        <v>0</v>
      </c>
      <c r="CJ3" s="35">
        <f>'入力票1(要望調査）'!D77</f>
        <v>0</v>
      </c>
      <c r="CK3" s="35">
        <f>'入力票1(要望調査）'!E77</f>
        <v>0</v>
      </c>
      <c r="CL3" s="36">
        <f>'入力票1(要望調査）'!F77</f>
        <v>0</v>
      </c>
      <c r="CM3" s="36" t="str">
        <f>'入力票1(要望調査）'!G77</f>
        <v>←事業費50万円以上が対象</v>
      </c>
      <c r="CN3" s="35">
        <f>'入力票1(要望調査）'!H77</f>
        <v>0</v>
      </c>
      <c r="CO3" s="35">
        <f>'入力票1(要望調査）'!I77</f>
        <v>0</v>
      </c>
      <c r="CP3" s="35">
        <f>'入力票1(要望調査）'!J77</f>
        <v>0</v>
      </c>
      <c r="CQ3" s="35" t="str">
        <f>'入力票1(要望調査）'!K77</f>
        <v/>
      </c>
      <c r="CR3" s="35">
        <f>'入力票1(要望調査）'!C91</f>
        <v>0</v>
      </c>
      <c r="CS3" s="35">
        <f>'入力票1(要望調査）'!D91</f>
        <v>0</v>
      </c>
      <c r="CT3" s="41">
        <f>'入力票1(要望調査）'!E91</f>
        <v>0</v>
      </c>
      <c r="CU3" s="41">
        <f>'入力票1(要望調査）'!F91</f>
        <v>0</v>
      </c>
      <c r="CV3" s="35">
        <f>'入力票1(要望調査）'!G91</f>
        <v>0</v>
      </c>
      <c r="CW3" s="41">
        <f>'入力票1(要望調査）'!H91</f>
        <v>0</v>
      </c>
      <c r="CX3" s="36">
        <f>'入力票1(要望調査）'!I91</f>
        <v>0</v>
      </c>
      <c r="CY3" s="36">
        <f>'入力票1(要望調査）'!J91</f>
        <v>0</v>
      </c>
      <c r="CZ3" s="35">
        <f>'入力票1(要望調査）'!C78</f>
        <v>0</v>
      </c>
      <c r="DA3" s="35">
        <f>'入力票1(要望調査）'!D78</f>
        <v>0</v>
      </c>
      <c r="DB3" s="35">
        <f>'入力票1(要望調査）'!E78</f>
        <v>0</v>
      </c>
      <c r="DC3" s="36">
        <f>'入力票1(要望調査）'!F78</f>
        <v>0</v>
      </c>
      <c r="DD3" s="36" t="str">
        <f>'入力票1(要望調査）'!G78</f>
        <v>←事業費50万円以上が対象</v>
      </c>
      <c r="DE3" s="35">
        <f>'入力票1(要望調査）'!H78</f>
        <v>0</v>
      </c>
      <c r="DF3" s="35">
        <f>'入力票1(要望調査）'!I78</f>
        <v>0</v>
      </c>
      <c r="DG3" s="35">
        <f>'入力票1(要望調査）'!J78</f>
        <v>0</v>
      </c>
      <c r="DH3" s="35">
        <f>'入力票1(要望調査）'!C92</f>
        <v>0</v>
      </c>
      <c r="DI3" s="35">
        <f>'入力票1(要望調査）'!D92</f>
        <v>0</v>
      </c>
      <c r="DJ3" s="41">
        <f>'入力票1(要望調査）'!E92</f>
        <v>0</v>
      </c>
      <c r="DK3" s="41">
        <f>'入力票1(要望調査）'!F92</f>
        <v>0</v>
      </c>
      <c r="DL3" s="35">
        <f>'入力票1(要望調査）'!G92</f>
        <v>0</v>
      </c>
      <c r="DM3" s="41">
        <f>'入力票1(要望調査）'!H92</f>
        <v>0</v>
      </c>
      <c r="DN3" s="36">
        <f>'入力票1(要望調査）'!I92</f>
        <v>0</v>
      </c>
      <c r="DO3" s="36">
        <f>'入力票1(要望調査）'!J92</f>
        <v>0</v>
      </c>
      <c r="DP3" s="35">
        <f>'入力票1(要望調査）'!C79</f>
        <v>0</v>
      </c>
      <c r="DQ3" s="35">
        <f>'入力票1(要望調査）'!D79</f>
        <v>0</v>
      </c>
      <c r="DR3" s="35">
        <f>'入力票1(要望調査）'!E79</f>
        <v>0</v>
      </c>
      <c r="DS3" s="36">
        <f>'入力票1(要望調査）'!F79</f>
        <v>0</v>
      </c>
      <c r="DT3" s="36" t="str">
        <f>'入力票1(要望調査）'!G79</f>
        <v>←事業費50万円以上が対象</v>
      </c>
      <c r="DU3" s="35">
        <f>'入力票1(要望調査）'!H79</f>
        <v>0</v>
      </c>
      <c r="DV3" s="35">
        <f>'入力票1(要望調査）'!I79</f>
        <v>0</v>
      </c>
      <c r="DW3" s="35">
        <f>'入力票1(要望調査）'!J79</f>
        <v>0</v>
      </c>
      <c r="DX3" s="35" t="str">
        <f>'入力票1(要望調査）'!K79</f>
        <v/>
      </c>
      <c r="DY3" s="35">
        <f>'入力票1(要望調査）'!C93</f>
        <v>0</v>
      </c>
      <c r="DZ3" s="35">
        <f>'入力票1(要望調査）'!D93</f>
        <v>0</v>
      </c>
      <c r="EA3" s="41">
        <f>'入力票1(要望調査）'!E93</f>
        <v>0</v>
      </c>
      <c r="EB3" s="41">
        <f>'入力票1(要望調査）'!F93</f>
        <v>0</v>
      </c>
      <c r="EC3" s="35">
        <f>'入力票1(要望調査）'!G93</f>
        <v>0</v>
      </c>
      <c r="ED3" s="41">
        <f>'入力票1(要望調査）'!H93</f>
        <v>0</v>
      </c>
      <c r="EE3" s="36">
        <f>'入力票1(要望調査）'!I93</f>
        <v>0</v>
      </c>
      <c r="EF3" s="36">
        <f>'入力票1(要望調査）'!J93</f>
        <v>0</v>
      </c>
      <c r="EG3" s="35">
        <f>'入力票1(要望調査）'!C80</f>
        <v>0</v>
      </c>
      <c r="EH3" s="35">
        <f>'入力票1(要望調査）'!D80</f>
        <v>0</v>
      </c>
      <c r="EI3" s="35">
        <f>'入力票1(要望調査）'!E80</f>
        <v>0</v>
      </c>
      <c r="EJ3" s="36">
        <f>'入力票1(要望調査）'!F80</f>
        <v>0</v>
      </c>
      <c r="EK3" s="36" t="str">
        <f>'入力票1(要望調査）'!G80</f>
        <v>←事業費50万円以上が対象</v>
      </c>
      <c r="EL3" s="35">
        <f>'入力票1(要望調査）'!H80</f>
        <v>0</v>
      </c>
      <c r="EM3" s="35">
        <f>'入力票1(要望調査）'!I80</f>
        <v>0</v>
      </c>
      <c r="EN3" s="35">
        <f>'入力票1(要望調査）'!J80</f>
        <v>0</v>
      </c>
      <c r="EO3" s="35" t="str">
        <f>'入力票1(要望調査）'!K80</f>
        <v/>
      </c>
      <c r="EP3" s="35">
        <f>'入力票1(要望調査）'!C94</f>
        <v>0</v>
      </c>
      <c r="EQ3" s="35">
        <f>'入力票1(要望調査）'!D94</f>
        <v>0</v>
      </c>
      <c r="ER3" s="41">
        <f>'入力票1(要望調査）'!E94</f>
        <v>0</v>
      </c>
      <c r="ES3" s="41">
        <f>'入力票1(要望調査）'!F94</f>
        <v>0</v>
      </c>
      <c r="ET3" s="35">
        <f>'入力票1(要望調査）'!G94</f>
        <v>0</v>
      </c>
      <c r="EU3" s="41">
        <f>'入力票1(要望調査）'!H94</f>
        <v>0</v>
      </c>
      <c r="EV3" s="36">
        <f>'入力票1(要望調査）'!I94</f>
        <v>0</v>
      </c>
      <c r="EW3" s="36">
        <f>'入力票1(要望調査）'!J94</f>
        <v>0</v>
      </c>
      <c r="EX3" s="35">
        <f>'入力票1(要望調査）'!C81</f>
        <v>0</v>
      </c>
      <c r="EY3" s="35">
        <f>'入力票1(要望調査）'!D81</f>
        <v>0</v>
      </c>
      <c r="EZ3" s="35">
        <f>'入力票1(要望調査）'!E81</f>
        <v>0</v>
      </c>
      <c r="FA3" s="36">
        <f>'入力票1(要望調査）'!F81</f>
        <v>0</v>
      </c>
      <c r="FB3" s="36" t="str">
        <f>'入力票1(要望調査）'!G81</f>
        <v>←事業費50万円以上が対象</v>
      </c>
      <c r="FC3" s="35">
        <f>'入力票1(要望調査）'!H81</f>
        <v>0</v>
      </c>
      <c r="FD3" s="35">
        <f>'入力票1(要望調査）'!I81</f>
        <v>0</v>
      </c>
      <c r="FE3" s="35">
        <f>'入力票1(要望調査）'!J81</f>
        <v>0</v>
      </c>
      <c r="FF3" s="35" t="str">
        <f>'入力票1(要望調査）'!K81</f>
        <v/>
      </c>
      <c r="FG3" s="35">
        <f>'入力票1(要望調査）'!C95</f>
        <v>0</v>
      </c>
      <c r="FH3" s="35">
        <f>'入力票1(要望調査）'!D95</f>
        <v>0</v>
      </c>
      <c r="FI3" s="41">
        <f>'入力票1(要望調査）'!E95</f>
        <v>0</v>
      </c>
      <c r="FJ3" s="41">
        <f>'入力票1(要望調査）'!F95</f>
        <v>0</v>
      </c>
      <c r="FK3" s="35">
        <f>'入力票1(要望調査）'!G95</f>
        <v>0</v>
      </c>
      <c r="FL3" s="41">
        <f>'入力票1(要望調査）'!H95</f>
        <v>0</v>
      </c>
      <c r="FM3" s="36">
        <f>'入力票1(要望調査）'!I95</f>
        <v>0</v>
      </c>
      <c r="FN3" s="36">
        <f>'入力票1(要望調査）'!J95</f>
        <v>0</v>
      </c>
      <c r="FO3" s="35">
        <f>'入力票1(要望調査）'!C82</f>
        <v>0</v>
      </c>
      <c r="FP3" s="35">
        <f>'入力票1(要望調査）'!D82</f>
        <v>0</v>
      </c>
      <c r="FQ3" s="35">
        <f>'入力票1(要望調査）'!E82</f>
        <v>0</v>
      </c>
      <c r="FR3" s="36">
        <f>'入力票1(要望調査）'!F82</f>
        <v>0</v>
      </c>
      <c r="FS3" s="36" t="str">
        <f>'入力票1(要望調査）'!G82</f>
        <v>←事業費50万円以上が対象</v>
      </c>
      <c r="FT3" s="35">
        <f>'入力票1(要望調査）'!H82</f>
        <v>0</v>
      </c>
      <c r="FU3" s="35">
        <f>'入力票1(要望調査）'!I82</f>
        <v>0</v>
      </c>
      <c r="FV3" s="35">
        <f>'入力票1(要望調査）'!J82</f>
        <v>0</v>
      </c>
      <c r="FW3" s="35" t="str">
        <f>'入力票1(要望調査）'!K82</f>
        <v/>
      </c>
      <c r="FX3" s="35">
        <f>'入力票1(要望調査）'!C96</f>
        <v>0</v>
      </c>
      <c r="FY3" s="35">
        <f>'入力票1(要望調査）'!D96</f>
        <v>0</v>
      </c>
      <c r="FZ3" s="41">
        <f>'入力票1(要望調査）'!E96</f>
        <v>0</v>
      </c>
      <c r="GA3" s="41">
        <f>'入力票1(要望調査）'!F96</f>
        <v>0</v>
      </c>
      <c r="GB3" s="35">
        <f>'入力票1(要望調査）'!G96</f>
        <v>0</v>
      </c>
      <c r="GC3" s="41">
        <f>'入力票1(要望調査）'!H96</f>
        <v>0</v>
      </c>
      <c r="GD3" s="36">
        <f>'入力票1(要望調査）'!I96</f>
        <v>0</v>
      </c>
      <c r="GE3" s="36">
        <f>'入力票1(要望調査）'!J96</f>
        <v>0</v>
      </c>
      <c r="GF3" s="35">
        <f>'入力票1(要望調査）'!C83</f>
        <v>0</v>
      </c>
      <c r="GG3" s="35">
        <f>'入力票1(要望調査）'!D83</f>
        <v>0</v>
      </c>
      <c r="GH3" s="35">
        <f>'入力票1(要望調査）'!E83</f>
        <v>0</v>
      </c>
      <c r="GI3" s="36">
        <f>'入力票1(要望調査）'!F83</f>
        <v>0</v>
      </c>
      <c r="GJ3" s="36" t="str">
        <f>'入力票1(要望調査）'!G83</f>
        <v>←事業費50万円以上が対象</v>
      </c>
      <c r="GK3" s="35">
        <f>'入力票1(要望調査）'!H83</f>
        <v>0</v>
      </c>
      <c r="GL3" s="35">
        <f>'入力票1(要望調査）'!I83</f>
        <v>0</v>
      </c>
      <c r="GM3" s="35">
        <f>'入力票1(要望調査）'!J83</f>
        <v>0</v>
      </c>
      <c r="GN3" s="35" t="str">
        <f>'入力票1(要望調査）'!K83</f>
        <v/>
      </c>
      <c r="GO3" s="35">
        <f>'入力票1(要望調査）'!C97</f>
        <v>0</v>
      </c>
      <c r="GP3" s="35">
        <f>'入力票1(要望調査）'!D97</f>
        <v>0</v>
      </c>
      <c r="GQ3" s="41">
        <f>'入力票1(要望調査）'!E97</f>
        <v>0</v>
      </c>
      <c r="GR3" s="41">
        <f>'入力票1(要望調査）'!F97</f>
        <v>0</v>
      </c>
      <c r="GS3" s="35">
        <f>'入力票1(要望調査）'!G97</f>
        <v>0</v>
      </c>
      <c r="GT3" s="41">
        <f>'入力票1(要望調査）'!H97</f>
        <v>0</v>
      </c>
      <c r="GU3" s="36">
        <f>'入力票1(要望調査）'!I97</f>
        <v>0</v>
      </c>
      <c r="GV3" s="36">
        <f>'入力票1(要望調査）'!J97</f>
        <v>0</v>
      </c>
      <c r="GW3" s="35">
        <f>'入力票1(要望調査）'!C84</f>
        <v>0</v>
      </c>
      <c r="GX3" s="35">
        <f>'入力票1(要望調査）'!D84</f>
        <v>0</v>
      </c>
      <c r="GY3" s="35">
        <f>'入力票1(要望調査）'!E84</f>
        <v>0</v>
      </c>
      <c r="GZ3" s="36">
        <f>'入力票1(要望調査）'!F84</f>
        <v>0</v>
      </c>
      <c r="HA3" s="36" t="str">
        <f>'入力票1(要望調査）'!G84</f>
        <v>←事業費50万円以上が対象</v>
      </c>
      <c r="HB3" s="35">
        <f>'入力票1(要望調査）'!H84</f>
        <v>0</v>
      </c>
      <c r="HC3" s="35">
        <f>'入力票1(要望調査）'!I84</f>
        <v>0</v>
      </c>
      <c r="HD3" s="35">
        <f>'入力票1(要望調査）'!J84</f>
        <v>0</v>
      </c>
      <c r="HE3" s="35" t="str">
        <f>'入力票1(要望調査）'!K84</f>
        <v/>
      </c>
      <c r="HF3" s="35">
        <f>'入力票1(要望調査）'!C98</f>
        <v>0</v>
      </c>
      <c r="HG3" s="35">
        <f>'入力票1(要望調査）'!D98</f>
        <v>0</v>
      </c>
      <c r="HH3" s="41">
        <f>'入力票1(要望調査）'!E98</f>
        <v>0</v>
      </c>
      <c r="HI3" s="41">
        <f>'入力票1(要望調査）'!F98</f>
        <v>0</v>
      </c>
      <c r="HJ3" s="35">
        <f>'入力票1(要望調査）'!G98</f>
        <v>0</v>
      </c>
      <c r="HK3" s="41">
        <f>'入力票1(要望調査）'!H98</f>
        <v>0</v>
      </c>
      <c r="HL3" s="36">
        <f>'入力票1(要望調査）'!I98</f>
        <v>0</v>
      </c>
      <c r="HM3" s="36">
        <f>'入力票1(要望調査）'!J98</f>
        <v>0</v>
      </c>
      <c r="HN3" s="36">
        <f>'入力票1(要望調査）'!F85</f>
        <v>0</v>
      </c>
      <c r="HO3" s="36">
        <f>'入力票1(要望調査）'!G85</f>
        <v>0</v>
      </c>
      <c r="HP3" s="36">
        <f>'入力票1(要望調査）'!H85</f>
        <v>0</v>
      </c>
      <c r="HQ3" s="36">
        <f>'入力票1(要望調査）'!I85</f>
        <v>0</v>
      </c>
      <c r="HR3" s="36">
        <f>'入力票1(要望調査）'!J85</f>
        <v>0</v>
      </c>
      <c r="HS3" s="36">
        <f>'入力票1(要望調査）'!K85</f>
        <v>0</v>
      </c>
      <c r="HT3" s="36">
        <f>'入力票1(要望調査）'!L85</f>
        <v>0</v>
      </c>
      <c r="HU3" s="35" t="str">
        <f>'入力票2（ポイント）'!$F9</f>
        <v>要件未達成です</v>
      </c>
      <c r="HV3" s="35" t="str">
        <f>'入力票2（ポイント）'!$F10</f>
        <v>要件未達成です</v>
      </c>
      <c r="HW3" s="35" t="str">
        <f>'入力票2（ポイント）'!$F11</f>
        <v/>
      </c>
      <c r="HX3" s="35" t="str">
        <f>'入力票2（ポイント）'!$F12</f>
        <v/>
      </c>
      <c r="HY3" s="35" t="str">
        <f>'入力票2（ポイント）'!$F13</f>
        <v/>
      </c>
      <c r="HZ3" s="35" t="str">
        <f>'入力票2（ポイント）'!$F14</f>
        <v/>
      </c>
      <c r="IA3" s="35">
        <f>'入力票2（ポイント）'!$F15</f>
        <v>0</v>
      </c>
      <c r="IB3" s="35">
        <f>'入力票2（ポイント）'!$F19</f>
        <v>0</v>
      </c>
      <c r="IC3" s="35">
        <f>'入力票2（ポイント）'!$F20</f>
        <v>0</v>
      </c>
      <c r="ID3" s="35">
        <f>'入力票2（ポイント）'!$F21</f>
        <v>0</v>
      </c>
      <c r="IE3" s="35">
        <f>'入力票2（ポイント）'!$F22</f>
        <v>0</v>
      </c>
      <c r="IF3" s="35">
        <f>'入力票2（ポイント）'!$F23</f>
        <v>0</v>
      </c>
      <c r="IG3" s="35">
        <f>'入力票2（ポイント）'!$F24</f>
        <v>0</v>
      </c>
      <c r="IH3" s="35">
        <f>'入力票2（ポイント）'!$F25</f>
        <v>0</v>
      </c>
      <c r="II3" s="35">
        <f>'入力票2（ポイント）'!$F29</f>
        <v>0</v>
      </c>
      <c r="IJ3" s="35">
        <f>'入力票2（ポイント）'!$F30</f>
        <v>0</v>
      </c>
      <c r="IK3" s="35">
        <f>'入力票2（ポイント）'!$F31</f>
        <v>0</v>
      </c>
      <c r="IL3" s="35">
        <f>'入力票2（ポイント）'!$F32</f>
        <v>0</v>
      </c>
      <c r="IM3" s="35">
        <f>'入力票2（ポイント）'!$F34</f>
        <v>0</v>
      </c>
    </row>
    <row r="5" spans="1:247">
      <c r="BP5" s="42"/>
      <c r="HN5" s="42"/>
      <c r="HO5" s="42"/>
      <c r="HP5" s="42"/>
      <c r="HQ5" s="42"/>
      <c r="HR5" s="42"/>
      <c r="HS5" s="42"/>
      <c r="HT5" s="42"/>
    </row>
  </sheetData>
  <sheetProtection algorithmName="SHA-512" hashValue="mKS2Ffb3LU3WQ0tased+n+t/tcRM/HmkGvkc8zJQDtCG1ymHJVcEhowF5qv2BGiyrXQOBD4dY9DQHFFyJwIfzQ==" saltValue="09z2I8Nwt3UA+ZSIF1d2Zg==" spinCount="100000" sheet="1" objects="1" scenarios="1"/>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7E4A9-1B4B-4170-BA0E-FEFAF2998946}">
  <sheetPr>
    <pageSetUpPr fitToPage="1"/>
  </sheetPr>
  <dimension ref="A1:E29"/>
  <sheetViews>
    <sheetView showGridLines="0" zoomScaleNormal="100" workbookViewId="0"/>
  </sheetViews>
  <sheetFormatPr defaultColWidth="9" defaultRowHeight="20.100000000000001" customHeight="1"/>
  <cols>
    <col min="1" max="1" width="2" style="90" customWidth="1"/>
    <col min="2" max="3" width="3.625" style="90" customWidth="1"/>
    <col min="4" max="4" width="15.625" style="90" customWidth="1"/>
    <col min="5" max="5" width="45.625" style="90" customWidth="1"/>
    <col min="6" max="6" width="2.625" style="90" customWidth="1"/>
    <col min="7" max="16384" width="9" style="90"/>
  </cols>
  <sheetData>
    <row r="1" spans="1:5" ht="20.100000000000001" customHeight="1">
      <c r="A1" s="90" t="s">
        <v>199</v>
      </c>
    </row>
    <row r="2" spans="1:5" ht="19.5" customHeight="1">
      <c r="A2" s="115" t="s">
        <v>200</v>
      </c>
      <c r="B2" s="115"/>
      <c r="C2" s="115"/>
      <c r="D2" s="115"/>
      <c r="E2" s="115"/>
    </row>
    <row r="3" spans="1:5" ht="20.100000000000001" customHeight="1">
      <c r="E3" s="91"/>
    </row>
    <row r="4" spans="1:5" ht="20.100000000000001" customHeight="1">
      <c r="C4" s="113" t="s">
        <v>3</v>
      </c>
      <c r="D4" s="113"/>
      <c r="E4" s="101">
        <f>'入力票1(要望調査）'!D7</f>
        <v>0</v>
      </c>
    </row>
    <row r="5" spans="1:5" ht="20.100000000000001" customHeight="1">
      <c r="C5" s="113" t="s">
        <v>201</v>
      </c>
      <c r="D5" s="113"/>
      <c r="E5" s="101">
        <f>'入力票1(要望調査）'!D6</f>
        <v>0</v>
      </c>
    </row>
    <row r="6" spans="1:5" ht="30" customHeight="1">
      <c r="C6" s="114" t="s">
        <v>202</v>
      </c>
      <c r="D6" s="114"/>
      <c r="E6" s="101">
        <f>'入力票1(要望調査）'!D8</f>
        <v>0</v>
      </c>
    </row>
    <row r="7" spans="1:5" ht="20.100000000000001" customHeight="1">
      <c r="E7" s="91"/>
    </row>
    <row r="8" spans="1:5" ht="20.100000000000001" customHeight="1">
      <c r="B8" s="90" t="s">
        <v>203</v>
      </c>
      <c r="E8" s="91"/>
    </row>
    <row r="9" spans="1:5" ht="20.100000000000001" customHeight="1">
      <c r="C9" s="90" t="s">
        <v>204</v>
      </c>
      <c r="E9" s="91"/>
    </row>
    <row r="10" spans="1:5" ht="9" customHeight="1">
      <c r="E10" s="91"/>
    </row>
    <row r="11" spans="1:5" ht="63" customHeight="1">
      <c r="C11" s="88"/>
      <c r="D11" s="117" t="s">
        <v>205</v>
      </c>
      <c r="E11" s="118"/>
    </row>
    <row r="12" spans="1:5" ht="20.100000000000001" customHeight="1">
      <c r="E12" s="91"/>
    </row>
    <row r="13" spans="1:5" ht="61.5" customHeight="1">
      <c r="C13" s="88"/>
      <c r="D13" s="119" t="s">
        <v>206</v>
      </c>
      <c r="E13" s="120"/>
    </row>
    <row r="14" spans="1:5" ht="20.100000000000001" customHeight="1">
      <c r="B14" s="92"/>
    </row>
    <row r="15" spans="1:5" ht="43.5" customHeight="1">
      <c r="C15" s="88"/>
      <c r="D15" s="117" t="s">
        <v>207</v>
      </c>
      <c r="E15" s="118"/>
    </row>
    <row r="16" spans="1:5" ht="20.100000000000001" customHeight="1">
      <c r="E16" s="91"/>
    </row>
    <row r="17" spans="2:5" ht="20.100000000000001" customHeight="1">
      <c r="B17" s="90" t="s">
        <v>208</v>
      </c>
      <c r="E17" s="91"/>
    </row>
    <row r="18" spans="2:5" ht="20.100000000000001" customHeight="1">
      <c r="C18" s="88"/>
      <c r="D18" s="111"/>
      <c r="E18" s="112"/>
    </row>
    <row r="19" spans="2:5" ht="20.100000000000001" customHeight="1">
      <c r="C19" s="88"/>
      <c r="D19" s="111"/>
      <c r="E19" s="112"/>
    </row>
    <row r="20" spans="2:5" ht="20.100000000000001" customHeight="1">
      <c r="C20" s="88"/>
      <c r="D20" s="111"/>
      <c r="E20" s="112"/>
    </row>
    <row r="21" spans="2:5" ht="20.100000000000001" customHeight="1">
      <c r="C21" s="88"/>
      <c r="D21" s="111"/>
      <c r="E21" s="112"/>
    </row>
    <row r="22" spans="2:5" ht="20.100000000000001" customHeight="1">
      <c r="C22" s="88"/>
      <c r="D22" s="111"/>
      <c r="E22" s="112"/>
    </row>
    <row r="23" spans="2:5" ht="20.100000000000001" customHeight="1">
      <c r="C23" s="88"/>
      <c r="D23" s="111"/>
      <c r="E23" s="112"/>
    </row>
    <row r="24" spans="2:5" ht="20.100000000000001" customHeight="1">
      <c r="C24" s="88"/>
      <c r="D24" s="111"/>
      <c r="E24" s="112"/>
    </row>
    <row r="25" spans="2:5" ht="20.100000000000001" customHeight="1">
      <c r="C25" s="88"/>
      <c r="D25" s="111"/>
      <c r="E25" s="112"/>
    </row>
    <row r="26" spans="2:5" ht="20.100000000000001" customHeight="1">
      <c r="C26" s="88"/>
      <c r="D26" s="111"/>
      <c r="E26" s="112"/>
    </row>
    <row r="27" spans="2:5" ht="20.100000000000001" customHeight="1">
      <c r="C27" s="88"/>
      <c r="D27" s="111"/>
      <c r="E27" s="112"/>
    </row>
    <row r="28" spans="2:5" ht="20.100000000000001" customHeight="1">
      <c r="C28" s="88"/>
      <c r="D28" s="111"/>
      <c r="E28" s="112"/>
    </row>
    <row r="29" spans="2:5" ht="43.5" customHeight="1">
      <c r="C29" s="116" t="s">
        <v>209</v>
      </c>
      <c r="D29" s="116"/>
      <c r="E29" s="116"/>
    </row>
  </sheetData>
  <mergeCells count="19">
    <mergeCell ref="A2:E2"/>
    <mergeCell ref="C29:E29"/>
    <mergeCell ref="D11:E11"/>
    <mergeCell ref="D13:E13"/>
    <mergeCell ref="D15:E15"/>
    <mergeCell ref="D18:E18"/>
    <mergeCell ref="D19:E19"/>
    <mergeCell ref="D20:E20"/>
    <mergeCell ref="D21:E21"/>
    <mergeCell ref="D22:E22"/>
    <mergeCell ref="D23:E23"/>
    <mergeCell ref="D24:E24"/>
    <mergeCell ref="D25:E25"/>
    <mergeCell ref="D26:E26"/>
    <mergeCell ref="D27:E27"/>
    <mergeCell ref="D28:E28"/>
    <mergeCell ref="C4:D4"/>
    <mergeCell ref="C5:D5"/>
    <mergeCell ref="C6:D6"/>
  </mergeCells>
  <phoneticPr fontId="1"/>
  <dataValidations count="1">
    <dataValidation type="list" allowBlank="1" showInputMessage="1" showErrorMessage="1" sqref="C15 C11 C13 C18:C28" xr:uid="{A06A1DB0-962B-4365-BAEA-FFD359BCE30F}">
      <formula1>"✔"</formula1>
    </dataValidation>
  </dataValidations>
  <pageMargins left="0.59055118110236227" right="0.59055118110236227" top="0.59055118110236227" bottom="0.59055118110236227" header="0.47244094488188981" footer="0.31496062992125984"/>
  <pageSetup paperSize="9" fitToHeight="0" orientation="portrait" horizontalDpi="300" verticalDpi="300" r:id="rId1"/>
  <headerFooter>
    <oddFooter>&amp;C- &amp;P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49B72-EAB9-40C7-90F2-9D07D937A24C}">
  <dimension ref="B1:AY36"/>
  <sheetViews>
    <sheetView workbookViewId="0">
      <selection activeCell="J10" sqref="J10"/>
    </sheetView>
  </sheetViews>
  <sheetFormatPr defaultRowHeight="18.75"/>
  <sheetData>
    <row r="1" spans="2:51" ht="44.25">
      <c r="B1" s="2" t="s">
        <v>210</v>
      </c>
      <c r="C1" s="1"/>
      <c r="E1">
        <v>1</v>
      </c>
      <c r="F1" t="s">
        <v>211</v>
      </c>
      <c r="G1" s="3" t="str">
        <f>CONCATENATE(E1," ",F1)</f>
        <v>1 水田作</v>
      </c>
      <c r="I1" t="s">
        <v>26</v>
      </c>
      <c r="Q1" t="s">
        <v>212</v>
      </c>
      <c r="U1" t="s">
        <v>213</v>
      </c>
      <c r="AF1" t="s">
        <v>105</v>
      </c>
    </row>
    <row r="2" spans="2:51">
      <c r="B2" t="s">
        <v>214</v>
      </c>
      <c r="C2" t="s">
        <v>215</v>
      </c>
      <c r="E2">
        <v>2</v>
      </c>
      <c r="F2" t="s">
        <v>216</v>
      </c>
      <c r="G2" s="3" t="str">
        <f t="shared" ref="G2:G14" si="0">CONCATENATE(E2," ",F2)</f>
        <v>2 畑作</v>
      </c>
      <c r="I2">
        <v>1</v>
      </c>
      <c r="J2" t="s">
        <v>217</v>
      </c>
      <c r="K2" s="3" t="str">
        <f>CONCATENATE(I2," ",J2)</f>
        <v>1 経営面積の３割又は４ha以上の拡大</v>
      </c>
      <c r="M2">
        <v>1</v>
      </c>
      <c r="N2" t="s">
        <v>218</v>
      </c>
      <c r="O2" s="3" t="str">
        <f>CONCATENATE(M2," ",N2)</f>
        <v>1 課税事業者（簡易課税事業者除く）</v>
      </c>
      <c r="Q2" t="s">
        <v>214</v>
      </c>
      <c r="R2" t="s">
        <v>219</v>
      </c>
      <c r="S2" t="s">
        <v>220</v>
      </c>
      <c r="U2" t="s">
        <v>214</v>
      </c>
      <c r="V2" t="s">
        <v>221</v>
      </c>
      <c r="Y2" t="s">
        <v>222</v>
      </c>
      <c r="Z2">
        <v>1</v>
      </c>
      <c r="AA2" t="s">
        <v>223</v>
      </c>
      <c r="AB2" s="3" t="str">
        <f>CONCATENATE(Z2," ",AA2)</f>
        <v>1 ＧＬＯＢＡＬＧ．Ａ．Ｐ．又はＡＳＩＡＧＡＰの認証を取得している。</v>
      </c>
      <c r="AD2" t="s">
        <v>26</v>
      </c>
      <c r="AE2" t="s">
        <v>224</v>
      </c>
      <c r="AF2">
        <v>2</v>
      </c>
    </row>
    <row r="3" spans="2:51">
      <c r="B3">
        <v>1</v>
      </c>
      <c r="C3" t="s">
        <v>225</v>
      </c>
      <c r="D3" s="3" t="str">
        <f>CONCATENATE(B3," ",C3)</f>
        <v>1 認定農業者</v>
      </c>
      <c r="E3">
        <v>3</v>
      </c>
      <c r="F3" t="s">
        <v>226</v>
      </c>
      <c r="G3" s="3" t="str">
        <f t="shared" si="0"/>
        <v>3 露地野菜作</v>
      </c>
      <c r="I3">
        <v>2</v>
      </c>
      <c r="J3" t="s">
        <v>227</v>
      </c>
      <c r="K3" s="3" t="str">
        <f t="shared" ref="K3" si="1">CONCATENATE(I3," ",J3)</f>
        <v>2 付加価値額の10%以上の向上</v>
      </c>
      <c r="M3">
        <v>2</v>
      </c>
      <c r="N3" t="s">
        <v>228</v>
      </c>
      <c r="O3" s="3" t="str">
        <f t="shared" ref="O3:O4" si="2">CONCATENATE(M3," ",N3)</f>
        <v>2 簡易課税事業者</v>
      </c>
      <c r="Q3">
        <v>1</v>
      </c>
      <c r="R3" t="s">
        <v>229</v>
      </c>
      <c r="S3" s="3" t="str">
        <f>CONCATENATE(Q3," ",R3)</f>
        <v>1 トラクター</v>
      </c>
      <c r="U3">
        <v>1</v>
      </c>
      <c r="V3" t="s">
        <v>230</v>
      </c>
      <c r="W3" s="3" t="str">
        <f>CONCATENATE(U3," ",V3)</f>
        <v>1 園芸施設共済</v>
      </c>
      <c r="Z3">
        <v>2</v>
      </c>
      <c r="AA3" t="s">
        <v>231</v>
      </c>
      <c r="AB3" s="3" t="str">
        <f t="shared" ref="AB3:AB20" si="3">CONCATENATE(Z3," ",AA3)</f>
        <v>2 青色申告を行っている。</v>
      </c>
      <c r="AF3">
        <v>4</v>
      </c>
    </row>
    <row r="4" spans="2:51">
      <c r="B4">
        <v>2</v>
      </c>
      <c r="C4" t="s">
        <v>232</v>
      </c>
      <c r="D4" s="3" t="str">
        <f t="shared" ref="D4:D7" si="4">CONCATENATE(B4," ",C4)</f>
        <v>2 認定就農者</v>
      </c>
      <c r="E4">
        <v>4</v>
      </c>
      <c r="F4" t="s">
        <v>233</v>
      </c>
      <c r="G4" s="3" t="str">
        <f t="shared" si="0"/>
        <v>4 施設野菜作</v>
      </c>
      <c r="I4">
        <v>3</v>
      </c>
      <c r="J4" t="s">
        <v>234</v>
      </c>
      <c r="K4" s="3" t="str">
        <f>CONCATENATE(I4," ",J4)</f>
        <v>3 労働生産性の3％以上の向上</v>
      </c>
      <c r="M4">
        <v>3</v>
      </c>
      <c r="N4" t="s">
        <v>235</v>
      </c>
      <c r="O4" s="3" t="str">
        <f t="shared" si="2"/>
        <v>3 免税事業者</v>
      </c>
      <c r="Q4">
        <v>2</v>
      </c>
      <c r="R4" t="s">
        <v>236</v>
      </c>
      <c r="S4" s="3" t="str">
        <f t="shared" ref="S4:S34" si="5">CONCATENATE(Q4," ",R4)</f>
        <v>2 コンバイン</v>
      </c>
      <c r="U4">
        <v>2</v>
      </c>
      <c r="V4" t="s">
        <v>237</v>
      </c>
      <c r="W4" s="3" t="str">
        <f t="shared" ref="W4:W8" si="6">CONCATENATE(U4," ",V4)</f>
        <v>2 農機具共済</v>
      </c>
      <c r="Z4">
        <v>3</v>
      </c>
      <c r="AA4" t="s">
        <v>238</v>
      </c>
      <c r="AB4" s="3" t="str">
        <f t="shared" si="3"/>
        <v>3 農業版ＢＣＰ（事業継続計画）（農林水産省が公表している自然災害等のリスクに備えるためのチェックリスト「事業計画編」により策定した簡易版等を含む。））を策定している。</v>
      </c>
      <c r="AF4">
        <v>6</v>
      </c>
    </row>
    <row r="5" spans="2:51">
      <c r="B5">
        <v>3</v>
      </c>
      <c r="C5" t="s">
        <v>239</v>
      </c>
      <c r="D5" s="3" t="str">
        <f t="shared" si="4"/>
        <v>3 集落営農組織（任意組織）</v>
      </c>
      <c r="E5">
        <v>5</v>
      </c>
      <c r="F5" t="s">
        <v>240</v>
      </c>
      <c r="G5" s="3" t="str">
        <f t="shared" si="0"/>
        <v>5 果樹作</v>
      </c>
      <c r="Q5">
        <v>3</v>
      </c>
      <c r="R5" t="s">
        <v>241</v>
      </c>
      <c r="S5" s="3" t="str">
        <f t="shared" si="5"/>
        <v>3 田植機</v>
      </c>
      <c r="U5">
        <v>3</v>
      </c>
      <c r="V5" t="s">
        <v>242</v>
      </c>
      <c r="W5" s="3" t="str">
        <f t="shared" si="6"/>
        <v>3 損害保険</v>
      </c>
      <c r="AB5" s="3" t="str">
        <f t="shared" si="3"/>
        <v xml:space="preserve"> </v>
      </c>
      <c r="AF5">
        <v>8</v>
      </c>
    </row>
    <row r="6" spans="2:51">
      <c r="B6">
        <v>4</v>
      </c>
      <c r="C6" t="s">
        <v>243</v>
      </c>
      <c r="D6" s="3" t="str">
        <f t="shared" si="4"/>
        <v>4 市町村基本構想に示す目標水準を達成している農業者</v>
      </c>
      <c r="E6">
        <v>6</v>
      </c>
      <c r="F6" t="s">
        <v>244</v>
      </c>
      <c r="G6" s="3" t="str">
        <f t="shared" si="0"/>
        <v>6 露地花き</v>
      </c>
      <c r="O6" t="s">
        <v>245</v>
      </c>
      <c r="Q6">
        <v>4</v>
      </c>
      <c r="R6" t="s">
        <v>246</v>
      </c>
      <c r="S6" s="3" t="str">
        <f t="shared" si="5"/>
        <v>4 乗用管理機</v>
      </c>
      <c r="U6">
        <v>4</v>
      </c>
      <c r="V6" t="s">
        <v>247</v>
      </c>
      <c r="W6" s="3" t="str">
        <f t="shared" si="6"/>
        <v>4 その他の保険等</v>
      </c>
      <c r="Y6" t="s">
        <v>191</v>
      </c>
      <c r="Z6">
        <v>1</v>
      </c>
      <c r="AA6" t="s">
        <v>248</v>
      </c>
      <c r="AB6" s="3" t="str">
        <f t="shared" si="3"/>
        <v>1 環境負荷低減事業活動実施計画又は特定環境負荷低減事業活動実施計画の認定を受けている</v>
      </c>
      <c r="AF6">
        <v>10</v>
      </c>
    </row>
    <row r="7" spans="2:51">
      <c r="B7">
        <v>5</v>
      </c>
      <c r="C7" t="s">
        <v>249</v>
      </c>
      <c r="D7" t="str">
        <f t="shared" si="4"/>
        <v>5 市町村が認める者</v>
      </c>
      <c r="E7">
        <v>7</v>
      </c>
      <c r="F7" t="s">
        <v>250</v>
      </c>
      <c r="G7" s="3" t="str">
        <f t="shared" si="0"/>
        <v>7 施設花き</v>
      </c>
      <c r="O7" t="s">
        <v>251</v>
      </c>
      <c r="Q7">
        <v>5</v>
      </c>
      <c r="R7" t="s">
        <v>252</v>
      </c>
      <c r="S7" s="3" t="str">
        <f t="shared" si="5"/>
        <v>5 茶複合管理機</v>
      </c>
      <c r="U7">
        <v>5</v>
      </c>
      <c r="V7" t="s">
        <v>253</v>
      </c>
      <c r="W7" s="3" t="str">
        <f t="shared" si="6"/>
        <v>5 施工業者の保証</v>
      </c>
      <c r="Z7">
        <v>2</v>
      </c>
      <c r="AB7" s="3" t="str">
        <f t="shared" si="3"/>
        <v xml:space="preserve">2 </v>
      </c>
      <c r="AF7">
        <v>12</v>
      </c>
    </row>
    <row r="8" spans="2:51">
      <c r="E8">
        <v>8</v>
      </c>
      <c r="F8" t="s">
        <v>254</v>
      </c>
      <c r="G8" s="3" t="str">
        <f t="shared" si="0"/>
        <v>8 酪農</v>
      </c>
      <c r="O8" t="s">
        <v>255</v>
      </c>
      <c r="Q8">
        <v>6</v>
      </c>
      <c r="R8" t="s">
        <v>256</v>
      </c>
      <c r="S8" s="3" t="str">
        <f t="shared" si="5"/>
        <v>6 アタッチメント</v>
      </c>
      <c r="U8">
        <v>6</v>
      </c>
      <c r="V8" t="s">
        <v>257</v>
      </c>
      <c r="W8" s="3" t="str">
        <f t="shared" si="6"/>
        <v>6 その他</v>
      </c>
      <c r="Z8">
        <v>3</v>
      </c>
      <c r="AB8" s="3" t="str">
        <f t="shared" si="3"/>
        <v xml:space="preserve">3 </v>
      </c>
    </row>
    <row r="9" spans="2:51">
      <c r="E9">
        <v>9</v>
      </c>
      <c r="F9" t="s">
        <v>258</v>
      </c>
      <c r="G9" s="3" t="str">
        <f t="shared" si="0"/>
        <v>9 繁殖牛</v>
      </c>
      <c r="Q9">
        <v>7</v>
      </c>
      <c r="R9" t="s">
        <v>259</v>
      </c>
      <c r="S9" s="3" t="str">
        <f t="shared" si="5"/>
        <v>7 ＧＰＳガイダンス</v>
      </c>
      <c r="AB9" s="3" t="str">
        <f t="shared" si="3"/>
        <v xml:space="preserve"> </v>
      </c>
    </row>
    <row r="10" spans="2:51">
      <c r="E10">
        <v>10</v>
      </c>
      <c r="F10" t="s">
        <v>260</v>
      </c>
      <c r="G10" s="3" t="str">
        <f t="shared" si="0"/>
        <v>10 肥育牛</v>
      </c>
      <c r="Q10">
        <v>8</v>
      </c>
      <c r="R10" t="s">
        <v>261</v>
      </c>
      <c r="S10" s="3" t="str">
        <f t="shared" si="5"/>
        <v>8 その他機械</v>
      </c>
      <c r="Y10" t="s">
        <v>262</v>
      </c>
      <c r="Z10">
        <v>1</v>
      </c>
      <c r="AA10" t="s">
        <v>263</v>
      </c>
      <c r="AB10" s="3" t="str">
        <f t="shared" si="3"/>
        <v>1 現在、農産物の輸出の取組（他者との連携による取組を含む。）を行っている。</v>
      </c>
    </row>
    <row r="11" spans="2:51">
      <c r="E11">
        <v>11</v>
      </c>
      <c r="F11" t="s">
        <v>264</v>
      </c>
      <c r="G11" s="3" t="str">
        <f t="shared" si="0"/>
        <v>11 養豚</v>
      </c>
      <c r="Q11">
        <v>9</v>
      </c>
      <c r="R11" t="s">
        <v>265</v>
      </c>
      <c r="S11" s="3" t="str">
        <f t="shared" si="5"/>
        <v>9 ハウス</v>
      </c>
      <c r="Z11">
        <v>2</v>
      </c>
      <c r="AA11" t="s">
        <v>266</v>
      </c>
      <c r="AB11" s="3" t="str">
        <f t="shared" si="3"/>
        <v>2 輸出事業計画の認定を受けている、又は認定を受けた輸出事業計画に連携者として位置付けられている。</v>
      </c>
    </row>
    <row r="12" spans="2:51">
      <c r="E12">
        <v>12</v>
      </c>
      <c r="F12" t="s">
        <v>267</v>
      </c>
      <c r="G12" s="3" t="str">
        <f t="shared" si="0"/>
        <v>12 採卵養鶏</v>
      </c>
      <c r="Q12">
        <v>10</v>
      </c>
      <c r="R12" t="s">
        <v>268</v>
      </c>
      <c r="S12" s="3" t="str">
        <f t="shared" si="5"/>
        <v>10 育苗施設</v>
      </c>
      <c r="Z12">
        <v>3</v>
      </c>
      <c r="AA12" t="s">
        <v>269</v>
      </c>
      <c r="AB12" s="3" t="str">
        <f t="shared" si="3"/>
        <v>3 フラッグシップ輸出産地に参画している。</v>
      </c>
    </row>
    <row r="13" spans="2:51">
      <c r="E13">
        <v>13</v>
      </c>
      <c r="F13" t="s">
        <v>270</v>
      </c>
      <c r="G13" s="3" t="str">
        <f t="shared" si="0"/>
        <v>13 ブロイラー養鶏</v>
      </c>
      <c r="Q13">
        <v>11</v>
      </c>
      <c r="R13" t="s">
        <v>271</v>
      </c>
      <c r="S13" s="3" t="str">
        <f t="shared" si="5"/>
        <v>11 乾燥調製施設</v>
      </c>
      <c r="AB13" s="3" t="str">
        <f t="shared" si="3"/>
        <v xml:space="preserve"> </v>
      </c>
    </row>
    <row r="14" spans="2:51">
      <c r="E14">
        <v>14</v>
      </c>
      <c r="F14" t="s">
        <v>257</v>
      </c>
      <c r="G14" s="3" t="str">
        <f t="shared" si="0"/>
        <v>14 その他</v>
      </c>
      <c r="Q14">
        <v>12</v>
      </c>
      <c r="R14" t="s">
        <v>272</v>
      </c>
      <c r="S14" s="3" t="str">
        <f t="shared" si="5"/>
        <v>12 果樹棚</v>
      </c>
      <c r="Y14" t="s">
        <v>194</v>
      </c>
      <c r="Z14">
        <v>1</v>
      </c>
      <c r="AA14" t="s">
        <v>273</v>
      </c>
      <c r="AB14" s="3" t="str">
        <f t="shared" si="3"/>
        <v>1 女性農業者（自らが農業経営を行っている又は部門間で区分経理を行っている場合に当該部門の責任者である者に限る。）</v>
      </c>
      <c r="AY14" t="s">
        <v>274</v>
      </c>
    </row>
    <row r="15" spans="2:51">
      <c r="Q15">
        <v>13</v>
      </c>
      <c r="R15" t="s">
        <v>275</v>
      </c>
      <c r="S15" s="3" t="str">
        <f t="shared" si="5"/>
        <v>13 集出荷施設</v>
      </c>
      <c r="Z15">
        <v>2</v>
      </c>
      <c r="AA15" t="s">
        <v>276</v>
      </c>
      <c r="AB15" s="3" t="str">
        <f t="shared" si="3"/>
        <v>2 代表者が女性である又は役員若しくは構成員のうち女性が過半を占める法人又は任意組織</v>
      </c>
    </row>
    <row r="16" spans="2:51">
      <c r="Q16">
        <v>14</v>
      </c>
      <c r="R16" t="s">
        <v>277</v>
      </c>
      <c r="S16" s="3" t="str">
        <f t="shared" si="5"/>
        <v>14 農産物加工施設</v>
      </c>
      <c r="Z16">
        <v>3</v>
      </c>
      <c r="AA16" t="s">
        <v>278</v>
      </c>
      <c r="AB16" s="3" t="str">
        <f t="shared" si="3"/>
        <v>3 法人又は任意組織であって、部門間で区分経理を行っており、女性が当該部門の責任者であるもの</v>
      </c>
    </row>
    <row r="17" spans="17:28">
      <c r="Q17">
        <v>17</v>
      </c>
      <c r="R17" t="s">
        <v>279</v>
      </c>
      <c r="S17" s="3" t="str">
        <f t="shared" si="5"/>
        <v>17 畜舎（肉用牛）</v>
      </c>
      <c r="AB17" s="3" t="str">
        <f t="shared" si="3"/>
        <v xml:space="preserve"> </v>
      </c>
    </row>
    <row r="18" spans="17:28">
      <c r="Q18">
        <v>18</v>
      </c>
      <c r="R18" t="s">
        <v>280</v>
      </c>
      <c r="S18" s="3" t="str">
        <f t="shared" si="5"/>
        <v>18 畜舎（養豚）</v>
      </c>
      <c r="Y18" t="s">
        <v>281</v>
      </c>
      <c r="Z18">
        <v>1</v>
      </c>
      <c r="AA18" t="s">
        <v>142</v>
      </c>
      <c r="AB18" s="3" t="str">
        <f t="shared" si="3"/>
        <v>1 労働時間、休憩及び休日について他産業と同等の労働環境を整備している。</v>
      </c>
    </row>
    <row r="19" spans="17:28">
      <c r="Q19">
        <v>19</v>
      </c>
      <c r="R19" t="s">
        <v>282</v>
      </c>
      <c r="S19" s="3" t="str">
        <f t="shared" si="5"/>
        <v>19 畜舎（養鶏）</v>
      </c>
      <c r="Z19">
        <v>2</v>
      </c>
      <c r="AB19" s="3" t="str">
        <f t="shared" si="3"/>
        <v xml:space="preserve">2 </v>
      </c>
    </row>
    <row r="20" spans="17:28">
      <c r="Q20">
        <v>20</v>
      </c>
      <c r="R20" t="s">
        <v>283</v>
      </c>
      <c r="S20" s="3" t="str">
        <f t="shared" si="5"/>
        <v>20 畜舎（酪農）</v>
      </c>
      <c r="Z20">
        <v>3</v>
      </c>
      <c r="AB20" s="3" t="str">
        <f t="shared" si="3"/>
        <v xml:space="preserve">3 </v>
      </c>
    </row>
    <row r="21" spans="17:28">
      <c r="Q21">
        <v>21</v>
      </c>
      <c r="R21" t="s">
        <v>284</v>
      </c>
      <c r="S21" s="3" t="str">
        <f t="shared" si="5"/>
        <v>21 畜舎（その他）</v>
      </c>
    </row>
    <row r="22" spans="17:28">
      <c r="Q22">
        <v>22</v>
      </c>
      <c r="R22" t="s">
        <v>285</v>
      </c>
      <c r="S22" s="3" t="str">
        <f t="shared" si="5"/>
        <v>22 サイロ</v>
      </c>
    </row>
    <row r="23" spans="17:28">
      <c r="Q23">
        <v>23</v>
      </c>
      <c r="R23" t="s">
        <v>286</v>
      </c>
      <c r="S23" s="3" t="str">
        <f t="shared" si="5"/>
        <v>23 堆肥施設</v>
      </c>
    </row>
    <row r="24" spans="17:28">
      <c r="Q24">
        <v>24</v>
      </c>
      <c r="R24" t="s">
        <v>287</v>
      </c>
      <c r="S24" s="3" t="str">
        <f t="shared" si="5"/>
        <v>24 機械（畜産関係）</v>
      </c>
    </row>
    <row r="25" spans="17:28">
      <c r="Q25">
        <v>25</v>
      </c>
      <c r="R25" t="s">
        <v>288</v>
      </c>
      <c r="S25" s="3" t="str">
        <f t="shared" si="5"/>
        <v>25 その他畜産関係施設</v>
      </c>
    </row>
    <row r="26" spans="17:28">
      <c r="Q26">
        <v>26</v>
      </c>
      <c r="R26" t="s">
        <v>289</v>
      </c>
      <c r="S26" s="3" t="str">
        <f t="shared" si="5"/>
        <v>26 環境衛生施設</v>
      </c>
    </row>
    <row r="27" spans="17:28">
      <c r="Q27">
        <v>27</v>
      </c>
      <c r="R27" t="s">
        <v>290</v>
      </c>
      <c r="S27" s="3" t="str">
        <f t="shared" si="5"/>
        <v>27 ほ場観測施設</v>
      </c>
    </row>
    <row r="28" spans="17:28">
      <c r="Q28">
        <v>28</v>
      </c>
      <c r="R28" t="s">
        <v>291</v>
      </c>
      <c r="S28" s="3" t="str">
        <f t="shared" si="5"/>
        <v>28 中間拠点施設</v>
      </c>
    </row>
    <row r="29" spans="17:28">
      <c r="Q29">
        <v>29</v>
      </c>
      <c r="R29" t="s">
        <v>292</v>
      </c>
      <c r="S29" s="3" t="str">
        <f t="shared" si="5"/>
        <v>29 その他施設等</v>
      </c>
    </row>
    <row r="30" spans="17:28">
      <c r="Q30">
        <v>30</v>
      </c>
      <c r="R30" t="s">
        <v>293</v>
      </c>
      <c r="S30" s="3" t="str">
        <f t="shared" si="5"/>
        <v>30 畦畔除去</v>
      </c>
    </row>
    <row r="31" spans="17:28">
      <c r="Q31">
        <v>31</v>
      </c>
      <c r="R31" t="s">
        <v>294</v>
      </c>
      <c r="S31" s="3" t="str">
        <f t="shared" si="5"/>
        <v>31 区画整理</v>
      </c>
    </row>
    <row r="32" spans="17:28">
      <c r="Q32">
        <v>32</v>
      </c>
      <c r="R32" t="s">
        <v>295</v>
      </c>
      <c r="S32" s="3" t="str">
        <f t="shared" si="5"/>
        <v>32 暗渠排水</v>
      </c>
    </row>
    <row r="33" spans="17:19">
      <c r="Q33">
        <v>33</v>
      </c>
      <c r="R33" t="s">
        <v>296</v>
      </c>
      <c r="S33" s="3" t="str">
        <f t="shared" si="5"/>
        <v>33 明渠排水</v>
      </c>
    </row>
    <row r="34" spans="17:19">
      <c r="Q34">
        <v>34</v>
      </c>
      <c r="R34" t="s">
        <v>297</v>
      </c>
      <c r="S34" s="3" t="str">
        <f t="shared" si="5"/>
        <v>34 その他基盤整備</v>
      </c>
    </row>
    <row r="35" spans="17:19">
      <c r="S35" s="3"/>
    </row>
    <row r="36" spans="17:19">
      <c r="S36" s="3"/>
    </row>
  </sheetData>
  <sortState xmlns:xlrd2="http://schemas.microsoft.com/office/spreadsheetml/2017/richdata2" ref="E1:F26">
    <sortCondition ref="E1:E26"/>
  </sortState>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29041FAEF03FC4C8C2F555282707911" ma:contentTypeVersion="17" ma:contentTypeDescription="新しいドキュメントを作成します。" ma:contentTypeScope="" ma:versionID="f796a5d56dab4d11b5368f4a0ef3ce0a">
  <xsd:schema xmlns:xsd="http://www.w3.org/2001/XMLSchema" xmlns:xs="http://www.w3.org/2001/XMLSchema" xmlns:p="http://schemas.microsoft.com/office/2006/metadata/properties" xmlns:ns2="e5d3d4bb-76b6-477d-98a4-7ff5e31f3244" xmlns:ns3="e3e09e67-d7cc-4e47-828f-5f2cf354dd97" targetNamespace="http://schemas.microsoft.com/office/2006/metadata/properties" ma:root="true" ma:fieldsID="700f9b0cc6b53aaec019776ed1ee46d6" ns2:_="" ns3:_="">
    <xsd:import namespace="e5d3d4bb-76b6-477d-98a4-7ff5e31f3244"/>
    <xsd:import namespace="e3e09e67-d7cc-4e47-828f-5f2cf354dd97"/>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d3d4bb-76b6-477d-98a4-7ff5e31f3244"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6"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e09e67-d7cc-4e47-828f-5f2cf354dd97"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8ba98a2-cb25-4bdf-9e9b-02b45c7f7662}" ma:internalName="TaxCatchAll" ma:showField="CatchAllData" ma:web="e3e09e67-d7cc-4e47-828f-5f2cf354dd97">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5d3d4bb-76b6-477d-98a4-7ff5e31f3244">
      <Terms xmlns="http://schemas.microsoft.com/office/infopath/2007/PartnerControls"/>
    </lcf76f155ced4ddcb4097134ff3c332f>
    <TaxCatchAll xmlns="e3e09e67-d7cc-4e47-828f-5f2cf354dd97" xsi:nil="true"/>
    <_x4f5c__x6210__x65e5__x6642_ xmlns="e5d3d4bb-76b6-477d-98a4-7ff5e31f324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1317A57-08AE-4E69-8DA3-B1066D9F6E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d3d4bb-76b6-477d-98a4-7ff5e31f3244"/>
    <ds:schemaRef ds:uri="e3e09e67-d7cc-4e47-828f-5f2cf354dd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95725D8-6B52-4895-85DE-E85D0EECF181}">
  <ds:schemaRefs>
    <ds:schemaRef ds:uri="ed9888db-c08f-4880-8c8f-9300fabbe8b3"/>
    <ds:schemaRef ds:uri="http://purl.org/dc/elements/1.1/"/>
    <ds:schemaRef ds:uri="http://purl.org/dc/dcmitype/"/>
    <ds:schemaRef ds:uri="http://purl.org/dc/terms/"/>
    <ds:schemaRef ds:uri="http://schemas.microsoft.com/office/2006/documentManagement/types"/>
    <ds:schemaRef ds:uri="http://schemas.microsoft.com/office/infopath/2007/PartnerControls"/>
    <ds:schemaRef ds:uri="http://www.w3.org/XML/1998/namespace"/>
    <ds:schemaRef ds:uri="http://schemas.microsoft.com/office/2006/metadata/properties"/>
    <ds:schemaRef ds:uri="http://schemas.openxmlformats.org/package/2006/metadata/core-properties"/>
    <ds:schemaRef ds:uri="8a4229ad-0786-406f-81fa-cecfb81e43e6"/>
    <ds:schemaRef ds:uri="e5d3d4bb-76b6-477d-98a4-7ff5e31f3244"/>
    <ds:schemaRef ds:uri="e3e09e67-d7cc-4e47-828f-5f2cf354dd97"/>
  </ds:schemaRefs>
</ds:datastoreItem>
</file>

<file path=customXml/itemProps3.xml><?xml version="1.0" encoding="utf-8"?>
<ds:datastoreItem xmlns:ds="http://schemas.openxmlformats.org/officeDocument/2006/customXml" ds:itemID="{A3496F32-CA64-4024-B802-4F1B86C8AB6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入力票1(要望調査）</vt:lpstr>
      <vt:lpstr>入力票2（ポイント）</vt:lpstr>
      <vt:lpstr>DB</vt:lpstr>
      <vt:lpstr>（個人情報等の同意）</vt:lpstr>
      <vt:lpstr>code</vt:lpstr>
      <vt:lpstr>'（個人情報等の同意）'!Print_Area</vt:lpstr>
      <vt:lpstr>'入力票2（ポイント）'!Print_Area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2026-07-30T04:52:38Z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0x010100A29041FAEF03FC4C8C2F555282707911</vt:lpwstr>
  </property>
  <property fmtid="{D5CDD505-2E9C-101B-9397-08002B2CF9AE}" pid="3" name="MediaServiceImageTags">
    <vt:lpwstr/>
  </property>
</Properties>
</file>